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604613\Achmea\Huisartsen &amp; Integrale zorg - Bibliotheek\2022\Inkoopkoffer 2022-2023\Rekentools 2022\"/>
    </mc:Choice>
  </mc:AlternateContent>
  <xr:revisionPtr revIDLastSave="0" documentId="13_ncr:1_{5E7AF395-FFE0-4943-A4E6-A03AFC7CC110}" xr6:coauthVersionLast="45" xr6:coauthVersionMax="47" xr10:uidLastSave="{00000000-0000-0000-0000-000000000000}"/>
  <workbookProtection workbookAlgorithmName="SHA-512" workbookHashValue="Og/YOcytDpxXFrl6Ne3i3uZCfkduYKJ1ilPh/ah25N4JY2OugZ1sVHjPpiXpds4tCd8PUhxFgqyLAGTvxFxYww==" workbookSaltValue="mESp0NSphrR/Xo+/wYNU5g==" workbookSpinCount="100000" lockStructure="1"/>
  <bookViews>
    <workbookView xWindow="-120" yWindow="-120" windowWidth="29040" windowHeight="15840" xr2:uid="{BB46D432-0399-48C1-AF29-D70552913667}"/>
  </bookViews>
  <sheets>
    <sheet name="Rekentabel aanvulling POH-s" sheetId="1" r:id="rId1"/>
    <sheet name="Rekenvoorbeelden" sheetId="2" r:id="rId2"/>
    <sheet name="Jaarkosten 1 FTE POH-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2" l="1"/>
  <c r="E45" i="2" l="1"/>
  <c r="K55" i="2"/>
  <c r="K45" i="2"/>
  <c r="K44" i="2"/>
  <c r="J43" i="2"/>
  <c r="E56" i="2"/>
  <c r="E55" i="2"/>
  <c r="D52" i="2"/>
  <c r="D43" i="2"/>
  <c r="E44" i="2"/>
  <c r="D70" i="2" l="1"/>
  <c r="D75" i="2" s="1"/>
  <c r="E80" i="2" l="1"/>
  <c r="E81" i="2" s="1"/>
  <c r="D88" i="2" s="1"/>
  <c r="E88" i="2" s="1"/>
  <c r="D79" i="2"/>
  <c r="J34" i="2"/>
  <c r="J39" i="2" s="1"/>
  <c r="D34" i="2"/>
  <c r="D85" i="2" l="1"/>
  <c r="D89" i="2"/>
  <c r="E89" i="2" s="1"/>
  <c r="J52" i="2"/>
  <c r="J56" i="2"/>
  <c r="J55" i="2"/>
  <c r="D55" i="2" l="1"/>
  <c r="D56" i="2"/>
  <c r="C22" i="1" l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1" i="1"/>
</calcChain>
</file>

<file path=xl/sharedStrings.xml><?xml version="1.0" encoding="utf-8"?>
<sst xmlns="http://schemas.openxmlformats.org/spreadsheetml/2006/main" count="109" uniqueCount="61">
  <si>
    <t>Versie 1.0 - 17 september 2021 - Zilveren Kruis - Aan deze rekentabel kunnen geen rechten ontleend worden</t>
  </si>
  <si>
    <t>Rekentabel: POH-s uren gefinancierd vanuit overige modules</t>
  </si>
  <si>
    <t>Onderstaande berekening kunt u gebruiken als u gelden ontvangt of gaat ontvangen voor de POH-s 2022 uit andere modules en afspraken. U kunt deze gebruiken als hulpmiddel om het aantal uren POH-s uit die gelden te berekenen (behorende bij de vragen 2, 3 en 4 uit de Rekentool POH-s 2022).</t>
  </si>
  <si>
    <t>Stappen rekentabel of regelregel</t>
  </si>
  <si>
    <t>1. U zoekt het bedrag op dat u ontvangt voor een module of afspraak waarvoor u de POH-s inzet. De kolom 'bedrag' is het totale bedrag dat u ontvangt per jaar via de module of afspraak.</t>
  </si>
  <si>
    <t>2. Bij dit bedrag horen een aantal uren POH-s per week. Dit zijn de uren die al betaald worden vanuit deze module of afspraak. U kunt in de tabel kijken of via de rekenregel uitrekenen</t>
  </si>
  <si>
    <t>3. Deze vult u in bij de rekentool voor de module POH-s.</t>
  </si>
  <si>
    <t>Rekentabel en rekenregel</t>
  </si>
  <si>
    <t xml:space="preserve">Via deze rekentabel kunt u zien hoeveel uur POH-s horen bij het bedrag dat u krijgt voor een module of afspraak. </t>
  </si>
  <si>
    <t>De rekenregel is: ([bedrag vergoeding] : [jaarkosten 1 FTE POH-s*]) x [38 uur] = [uren POH-s per week]</t>
  </si>
  <si>
    <t>*Zie tabblad jaarkosten 1 FTE POH-s</t>
  </si>
  <si>
    <t>bedrag</t>
  </si>
  <si>
    <t xml:space="preserve"> uren POHs per week</t>
  </si>
  <si>
    <t>Voorbeeld</t>
  </si>
  <si>
    <t>U doet mee aan de module Samenwerking rondom Kwetsbare Ouderen. U heeft 103 75-plussers in uw praktijk. Voor de module ontvangt u bijvoorbeeld in totaal ongeveer €4000,- per jaar. U kunt in de tabel kijken, of de rekenregel gebruiken: het bedrag delen door €80.799,- [jaarkosten 1 FTE POH-s] en vermenigvuldigen met 38 uur [aantal uren per week 1 FTE]. In dit geval komt uit deze berekening dat u vanuit de module 1,87 uur vergoed krijgt. Dit vult u in in de rekentool POH-s, bij de vraag:</t>
  </si>
  <si>
    <t>Rekenvoorbeelden bij de aanvullende POH-s module</t>
  </si>
  <si>
    <t>Vanaf 2022 mag de POH-s declareren naast de uren die worden gefinancierd via de ketenzorg-tarieven. Deze rekenvoorbeelden geven een indicatie van wat een POH-s kan declareren in deze uren (naast de ketenzorg), zodat de vergoeding gelijk is aan de jaarkosten van de POH-s. De voorbeelden laten zien hoeveel lange consulten óf lange visites daarvoor nodig zijn. In de praktijk kan dit anders zijn, afhankelijk van de daadwerkelijke (combinatie van) werkzaamheden die de POH-s uitvoert. In de uitgewerkte voorbeelden is alleen gerekend met lange consulten of visites, maar geen rekening gehouden met verrichtingen (zoals spirometrie, bloeddrukmeting, MMSE etc.)</t>
  </si>
  <si>
    <t>Visuele weergave van het verschil in bekostiging POH-s 2021 en 2022</t>
  </si>
  <si>
    <t>Rekenvoorbeeld 1</t>
  </si>
  <si>
    <t>Rekenvoorbeeld 2</t>
  </si>
  <si>
    <r>
      <t xml:space="preserve">Situatie: Een normpraktijk met 21 uur POH-s, waarvan 11,5 uur wordt vergoed vanuit de ketenzorg, </t>
    </r>
    <r>
      <rPr>
        <b/>
        <u/>
        <sz val="9"/>
        <color rgb="FF002060"/>
        <rFont val="Arial"/>
        <family val="2"/>
      </rPr>
      <t>zonder</t>
    </r>
    <r>
      <rPr>
        <b/>
        <sz val="9"/>
        <color rgb="FF002060"/>
        <rFont val="Arial"/>
        <family val="2"/>
      </rPr>
      <t xml:space="preserve"> andere modules of afspraken</t>
    </r>
  </si>
  <si>
    <r>
      <t xml:space="preserve">Situatie: Een normpraktijk met 21 uur POH-s, waarvan 11,5 uur wordt vergoed vanuit de ketenzorg, </t>
    </r>
    <r>
      <rPr>
        <b/>
        <u/>
        <sz val="9"/>
        <color rgb="FF002060"/>
        <rFont val="Arial"/>
        <family val="2"/>
      </rPr>
      <t>mét</t>
    </r>
    <r>
      <rPr>
        <b/>
        <sz val="9"/>
        <color rgb="FF002060"/>
        <rFont val="Arial"/>
        <family val="2"/>
      </rPr>
      <t xml:space="preserve"> andere modules of afspraken</t>
    </r>
  </si>
  <si>
    <r>
      <t xml:space="preserve">Totale inzet POH-s </t>
    </r>
    <r>
      <rPr>
        <b/>
        <i/>
        <sz val="9"/>
        <color rgb="FF002060"/>
        <rFont val="Arial"/>
        <family val="2"/>
      </rPr>
      <t>(in uren per week)</t>
    </r>
  </si>
  <si>
    <t>Uren gefinancierd door ketenzorg</t>
  </si>
  <si>
    <t>Uren POH-s naast ketenzorg</t>
  </si>
  <si>
    <t>Uren gefinancierd door module Toekomstbestendige Huisartsenzorg</t>
  </si>
  <si>
    <t>Uren gefinancierd door module Samenwerking rondom kwetsbare ouderen</t>
  </si>
  <si>
    <t>Uren gefinancierd door andere afspraken</t>
  </si>
  <si>
    <t>Uren POH-s nog te financieren</t>
  </si>
  <si>
    <t>Vergelijk POH-s financiering 2021 en 2022</t>
  </si>
  <si>
    <t>Vergoeding module POH-s (2021)</t>
  </si>
  <si>
    <t>n.v.t.</t>
  </si>
  <si>
    <t>Aanvullende vergoeding POH-s (2022)</t>
  </si>
  <si>
    <t>Te declareren in consulten en verrichtingen (2022)</t>
  </si>
  <si>
    <t>Declaratievoorbeeld consulten en verrichtingen 2022</t>
  </si>
  <si>
    <t>De POH-s werkt naast de ketenzorg nog 9,5 uur. Voor deze 9,5 uur krijgt u voor de indirecte- en niet-patiëntgebonden tijd €3.029,96 vanuit de aanvullende vergoeding POH-s. 
Hieronder vindt u een voorbeeld hoe u deze POH-s uren naast de ketenzorg kunt declareren.</t>
  </si>
  <si>
    <t>Uw POH-s werkt naast de ketenzorg nog 9,5 uur. Daarvan wordt 5,5 uur vergoed via andere modules. Voor de overige 4 uur krijgt u nog een aanvullende vergoeding POH-s €1.275,77. 
Hieronder vindt u een voorbeeld hoe u de POH-s uren naast de ketenzorg kunt declareren tot de jaarkosten van de POH-s.</t>
  </si>
  <si>
    <t>Indicatie om te declareren per uur naast de ketenzorg, om de jaarkosten van uw POH-s te dekken*</t>
  </si>
  <si>
    <t>per jaar</t>
  </si>
  <si>
    <t>per uur naast de ketenzorg, via consulten of verrichtingen</t>
  </si>
  <si>
    <t>Hoeveel lange consulten moeten hier voor worden ingezet?</t>
  </si>
  <si>
    <r>
      <rPr>
        <b/>
        <u/>
        <sz val="9"/>
        <color rgb="FF002060"/>
        <rFont val="Arial"/>
        <family val="2"/>
      </rPr>
      <t>OF</t>
    </r>
    <r>
      <rPr>
        <b/>
        <sz val="9"/>
        <color rgb="FF002060"/>
        <rFont val="Arial"/>
        <family val="2"/>
      </rPr>
      <t>: Hoeveel lange visites moeten hiervoor worden ingezet?</t>
    </r>
  </si>
  <si>
    <t xml:space="preserve">* Volgens de formule: [verschil oude en nieuwe module] : [werkzame weken POH-s]** : [uren POH-s naast de ketenzorg] </t>
  </si>
  <si>
    <t>**Er zijn 43,4 werkzame weken, rekening houdende met vakantie, feestdagen, ziekte en opleidingsuren</t>
  </si>
  <si>
    <t>Rekenmodel eigen invulling</t>
  </si>
  <si>
    <t>In dit rekenmodel kunt u uw eigen situatie invullen, om een inschatting te maken op basis van uw eigen situatie</t>
  </si>
  <si>
    <t>vul dit veld in</t>
  </si>
  <si>
    <t>Uren gefinancierd door module TBH</t>
  </si>
  <si>
    <t>Uren gefinancierd door module SRKO</t>
  </si>
  <si>
    <t xml:space="preserve"> </t>
  </si>
  <si>
    <t>Versie 1.0 - 17 september 2021 - Zilveren Kruis - Aan deze jaarkosten kunnen geen rechten ontleend worden</t>
  </si>
  <si>
    <t>Jaarkosten per 1 FTE POH-s 2022 = €80.799,44</t>
  </si>
  <si>
    <t>Deze jaarkosten zijn opgebouwd uit:</t>
  </si>
  <si>
    <t>* Salaris POH-s (schaal 7)</t>
  </si>
  <si>
    <t>* Vakantiegeld</t>
  </si>
  <si>
    <t>* Eindejaarsuitkering</t>
  </si>
  <si>
    <t>* Werkgeverslasten</t>
  </si>
  <si>
    <t>* Managementtijd huisarts</t>
  </si>
  <si>
    <t>* Infrastructurele kosten</t>
  </si>
  <si>
    <t>* ICT inrichting en overig</t>
  </si>
  <si>
    <t>Versie 1.1 - 5 oktober 2021 - Zilveren Kruis - Aan deze rekenvoorbeelden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</si>
</sst>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9"/>
      <color theme="3"/>
      <name val="Arial"/>
      <family val="2"/>
    </font>
    <font>
      <i/>
      <sz val="9"/>
      <color rgb="FF00206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6"/>
      <color rgb="FF002060"/>
      <name val="Arial"/>
      <family val="2"/>
    </font>
    <font>
      <sz val="8"/>
      <color theme="0" tint="-0.499984740745262"/>
      <name val="Arial"/>
      <family val="2"/>
    </font>
    <font>
      <b/>
      <i/>
      <sz val="9"/>
      <color rgb="FF002060"/>
      <name val="Arial"/>
      <family val="2"/>
    </font>
    <font>
      <b/>
      <u/>
      <sz val="9"/>
      <color rgb="FF002060"/>
      <name val="Arial"/>
      <family val="2"/>
    </font>
    <font>
      <i/>
      <sz val="9"/>
      <color theme="5"/>
      <name val="Arial"/>
      <family val="2"/>
    </font>
    <font>
      <sz val="9"/>
      <color theme="5"/>
      <name val="Arial"/>
      <family val="2"/>
    </font>
    <font>
      <sz val="8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3">
    <xf numFmtId="0" fontId="0" fillId="0" borderId="0" xfId="0"/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3" borderId="17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8" fillId="2" borderId="13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8" fillId="2" borderId="7" xfId="0" applyFont="1" applyFill="1" applyBorder="1" applyProtection="1"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0" fontId="9" fillId="2" borderId="7" xfId="0" applyFont="1" applyFill="1" applyBorder="1" applyAlignment="1" applyProtection="1">
      <alignment horizontal="center" wrapText="1"/>
      <protection hidden="1"/>
    </xf>
    <xf numFmtId="0" fontId="1" fillId="2" borderId="12" xfId="0" applyFont="1" applyFill="1" applyBorder="1" applyProtection="1">
      <protection hidden="1"/>
    </xf>
    <xf numFmtId="44" fontId="9" fillId="5" borderId="0" xfId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44" fontId="9" fillId="7" borderId="0" xfId="1" applyFont="1" applyFill="1" applyBorder="1" applyAlignment="1" applyProtection="1">
      <protection hidden="1"/>
    </xf>
    <xf numFmtId="44" fontId="9" fillId="6" borderId="0" xfId="1" applyFont="1" applyFill="1" applyBorder="1" applyAlignment="1" applyProtection="1">
      <alignment wrapText="1"/>
      <protection hidden="1"/>
    </xf>
    <xf numFmtId="0" fontId="8" fillId="2" borderId="0" xfId="0" applyFont="1" applyFill="1" applyBorder="1" applyProtection="1">
      <protection hidden="1"/>
    </xf>
    <xf numFmtId="44" fontId="8" fillId="2" borderId="0" xfId="0" applyNumberFormat="1" applyFont="1" applyFill="1" applyBorder="1" applyAlignment="1" applyProtection="1">
      <alignment wrapText="1"/>
      <protection hidden="1"/>
    </xf>
    <xf numFmtId="44" fontId="9" fillId="2" borderId="0" xfId="1" applyFont="1" applyFill="1" applyBorder="1" applyProtection="1">
      <protection hidden="1"/>
    </xf>
    <xf numFmtId="164" fontId="8" fillId="2" borderId="0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64" fontId="9" fillId="2" borderId="0" xfId="0" applyNumberFormat="1" applyFont="1" applyFill="1" applyBorder="1" applyAlignment="1" applyProtection="1">
      <alignment horizontal="center" wrapText="1"/>
      <protection hidden="1"/>
    </xf>
    <xf numFmtId="0" fontId="9" fillId="2" borderId="2" xfId="0" applyFont="1" applyFill="1" applyBorder="1" applyAlignment="1" applyProtection="1">
      <alignment horizontal="right"/>
      <protection hidden="1"/>
    </xf>
    <xf numFmtId="1" fontId="8" fillId="2" borderId="2" xfId="0" applyNumberFormat="1" applyFont="1" applyFill="1" applyBorder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164" fontId="8" fillId="2" borderId="0" xfId="0" applyNumberFormat="1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wrapText="1"/>
      <protection hidden="1"/>
    </xf>
    <xf numFmtId="0" fontId="8" fillId="2" borderId="15" xfId="0" applyFont="1" applyFill="1" applyBorder="1" applyAlignment="1" applyProtection="1">
      <alignment vertical="center" wrapText="1"/>
      <protection hidden="1"/>
    </xf>
    <xf numFmtId="0" fontId="8" fillId="2" borderId="16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4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8" fillId="2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2" fillId="2" borderId="0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9" fillId="2" borderId="12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44" fontId="9" fillId="6" borderId="0" xfId="0" applyNumberFormat="1" applyFont="1" applyFill="1" applyBorder="1" applyAlignment="1" applyProtection="1">
      <alignment horizont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3" fillId="0" borderId="12" xfId="0" applyFont="1" applyBorder="1" applyProtection="1"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Protection="1">
      <protection hidden="1"/>
    </xf>
    <xf numFmtId="44" fontId="9" fillId="2" borderId="0" xfId="1" applyFont="1" applyFill="1" applyBorder="1" applyAlignment="1" applyProtection="1">
      <alignment horizontal="left"/>
      <protection hidden="1"/>
    </xf>
    <xf numFmtId="0" fontId="2" fillId="3" borderId="9" xfId="0" applyFont="1" applyFill="1" applyBorder="1" applyProtection="1">
      <protection hidden="1"/>
    </xf>
    <xf numFmtId="0" fontId="2" fillId="3" borderId="10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3" fillId="2" borderId="1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protection hidden="1"/>
    </xf>
    <xf numFmtId="0" fontId="1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1" fillId="2" borderId="0" xfId="0" applyFont="1" applyFill="1" applyAlignment="1" applyProtection="1">
      <protection hidden="1"/>
    </xf>
    <xf numFmtId="0" fontId="13" fillId="4" borderId="2" xfId="0" applyFont="1" applyFill="1" applyBorder="1" applyAlignment="1" applyProtection="1">
      <protection hidden="1"/>
    </xf>
    <xf numFmtId="0" fontId="13" fillId="4" borderId="2" xfId="0" applyFont="1" applyFill="1" applyBorder="1" applyProtection="1">
      <protection hidden="1"/>
    </xf>
    <xf numFmtId="0" fontId="13" fillId="4" borderId="3" xfId="0" applyFont="1" applyFill="1" applyBorder="1" applyProtection="1">
      <protection hidden="1"/>
    </xf>
    <xf numFmtId="0" fontId="8" fillId="2" borderId="4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5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left"/>
      <protection hidden="1"/>
    </xf>
    <xf numFmtId="0" fontId="10" fillId="2" borderId="7" xfId="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2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10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vertical="top" wrapText="1"/>
      <protection hidden="1"/>
    </xf>
    <xf numFmtId="0" fontId="20" fillId="2" borderId="0" xfId="0" applyFont="1" applyFill="1" applyProtection="1">
      <protection hidden="1"/>
    </xf>
    <xf numFmtId="0" fontId="9" fillId="2" borderId="8" xfId="0" applyFont="1" applyFill="1" applyBorder="1" applyProtection="1">
      <protection hidden="1"/>
    </xf>
    <xf numFmtId="0" fontId="9" fillId="2" borderId="7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7" fillId="2" borderId="3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vertical="top" wrapText="1"/>
      <protection hidden="1"/>
    </xf>
    <xf numFmtId="0" fontId="8" fillId="2" borderId="5" xfId="0" applyFont="1" applyFill="1" applyBorder="1" applyAlignment="1" applyProtection="1">
      <alignment vertical="top" wrapText="1"/>
      <protection hidden="1"/>
    </xf>
    <xf numFmtId="0" fontId="8" fillId="2" borderId="6" xfId="0" applyFont="1" applyFill="1" applyBorder="1" applyAlignment="1" applyProtection="1">
      <alignment vertical="top" wrapText="1"/>
      <protection hidden="1"/>
    </xf>
    <xf numFmtId="0" fontId="8" fillId="2" borderId="7" xfId="0" applyFont="1" applyFill="1" applyBorder="1" applyAlignment="1" applyProtection="1">
      <alignment vertical="top" wrapText="1"/>
      <protection hidden="1"/>
    </xf>
    <xf numFmtId="0" fontId="8" fillId="2" borderId="8" xfId="0" applyFont="1" applyFill="1" applyBorder="1" applyAlignment="1" applyProtection="1">
      <alignment vertical="top" wrapText="1"/>
      <protection hidden="1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1" fillId="2" borderId="0" xfId="0" applyFont="1" applyFill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8" fillId="2" borderId="4" xfId="0" applyFont="1" applyFill="1" applyBorder="1" applyAlignment="1" applyProtection="1">
      <alignment horizontal="left" vertical="top" wrapText="1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0" fontId="8" fillId="2" borderId="5" xfId="0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 applyProtection="1">
      <alignment horizontal="left"/>
      <protection hidden="1"/>
    </xf>
    <xf numFmtId="0" fontId="12" fillId="4" borderId="2" xfId="0" applyFont="1" applyFill="1" applyBorder="1" applyAlignment="1" applyProtection="1">
      <alignment horizontal="left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right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25</xdr:row>
      <xdr:rowOff>171450</xdr:rowOff>
    </xdr:from>
    <xdr:to>
      <xdr:col>4</xdr:col>
      <xdr:colOff>590550</xdr:colOff>
      <xdr:row>26</xdr:row>
      <xdr:rowOff>71438</xdr:rowOff>
    </xdr:to>
    <xdr:cxnSp macro="">
      <xdr:nvCxnSpPr>
        <xdr:cNvPr id="8" name="Verbindingslijn: gebogen 7">
          <a:extLst>
            <a:ext uri="{FF2B5EF4-FFF2-40B4-BE49-F238E27FC236}">
              <a16:creationId xmlns:a16="http://schemas.microsoft.com/office/drawing/2014/main" id="{4BDC7F2C-1298-4D44-A95C-A7517D19D5B4}"/>
            </a:ext>
          </a:extLst>
        </xdr:cNvPr>
        <xdr:cNvCxnSpPr/>
      </xdr:nvCxnSpPr>
      <xdr:spPr>
        <a:xfrm flipV="1">
          <a:off x="2686050" y="5800725"/>
          <a:ext cx="1104900" cy="90488"/>
        </a:xfrm>
        <a:prstGeom prst="bentConnector3">
          <a:avLst>
            <a:gd name="adj1" fmla="val 50000"/>
          </a:avLst>
        </a:prstGeom>
        <a:ln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232860</xdr:colOff>
      <xdr:row>1</xdr:row>
      <xdr:rowOff>11301</xdr:rowOff>
    </xdr:from>
    <xdr:to>
      <xdr:col>16</xdr:col>
      <xdr:colOff>279038</xdr:colOff>
      <xdr:row>3</xdr:row>
      <xdr:rowOff>135430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DF4FC88-4608-445B-B621-4E085703A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4173" y="201801"/>
          <a:ext cx="1879740" cy="568629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25</xdr:row>
      <xdr:rowOff>180975</xdr:rowOff>
    </xdr:from>
    <xdr:to>
      <xdr:col>3</xdr:col>
      <xdr:colOff>66675</xdr:colOff>
      <xdr:row>27</xdr:row>
      <xdr:rowOff>0</xdr:rowOff>
    </xdr:to>
    <xdr:sp macro="" textlink="">
      <xdr:nvSpPr>
        <xdr:cNvPr id="19" name="Rechthoek: afgeronde hoeken 18">
          <a:extLst>
            <a:ext uri="{FF2B5EF4-FFF2-40B4-BE49-F238E27FC236}">
              <a16:creationId xmlns:a16="http://schemas.microsoft.com/office/drawing/2014/main" id="{A53EAC98-36A9-4BFA-92BC-5B5BA5C90F13}"/>
            </a:ext>
          </a:extLst>
        </xdr:cNvPr>
        <xdr:cNvSpPr/>
      </xdr:nvSpPr>
      <xdr:spPr>
        <a:xfrm>
          <a:off x="1457325" y="4476750"/>
          <a:ext cx="1752600" cy="200025"/>
        </a:xfrm>
        <a:prstGeom prst="roundRect">
          <a:avLst/>
        </a:prstGeom>
        <a:noFill/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397409</xdr:colOff>
      <xdr:row>24</xdr:row>
      <xdr:rowOff>171450</xdr:rowOff>
    </xdr:from>
    <xdr:to>
      <xdr:col>15</xdr:col>
      <xdr:colOff>587909</xdr:colOff>
      <xdr:row>27</xdr:row>
      <xdr:rowOff>66675</xdr:rowOff>
    </xdr:to>
    <xdr:sp macro="" textlink="">
      <xdr:nvSpPr>
        <xdr:cNvPr id="29" name="Rechthoek: afgeronde hoeken 28">
          <a:extLst>
            <a:ext uri="{FF2B5EF4-FFF2-40B4-BE49-F238E27FC236}">
              <a16:creationId xmlns:a16="http://schemas.microsoft.com/office/drawing/2014/main" id="{DC7115F3-30F0-43AA-8ED6-6A7DDD3D9130}"/>
            </a:ext>
          </a:extLst>
        </xdr:cNvPr>
        <xdr:cNvSpPr/>
      </xdr:nvSpPr>
      <xdr:spPr>
        <a:xfrm>
          <a:off x="9630058" y="5575237"/>
          <a:ext cx="1416490" cy="461067"/>
        </a:xfrm>
        <a:prstGeom prst="roundRect">
          <a:avLst/>
        </a:prstGeom>
        <a:noFill/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13</xdr:col>
      <xdr:colOff>556410</xdr:colOff>
      <xdr:row>25</xdr:row>
      <xdr:rowOff>47153</xdr:rowOff>
    </xdr:from>
    <xdr:to>
      <xdr:col>15</xdr:col>
      <xdr:colOff>425948</xdr:colOff>
      <xdr:row>26</xdr:row>
      <xdr:rowOff>134803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DE806344-F8EE-464B-A550-BADDBD672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89059" y="5639554"/>
          <a:ext cx="1095528" cy="276264"/>
        </a:xfrm>
        <a:prstGeom prst="rect">
          <a:avLst/>
        </a:prstGeom>
      </xdr:spPr>
    </xdr:pic>
    <xdr:clientData/>
  </xdr:twoCellAnchor>
  <xdr:twoCellAnchor editAs="oneCell">
    <xdr:from>
      <xdr:col>1</xdr:col>
      <xdr:colOff>21847</xdr:colOff>
      <xdr:row>4</xdr:row>
      <xdr:rowOff>160338</xdr:rowOff>
    </xdr:from>
    <xdr:to>
      <xdr:col>12</xdr:col>
      <xdr:colOff>578258</xdr:colOff>
      <xdr:row>8</xdr:row>
      <xdr:rowOff>124710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E0DE17-E591-4250-A141-50FFBE566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6338" r="472"/>
        <a:stretch/>
      </xdr:blipFill>
      <xdr:spPr>
        <a:xfrm>
          <a:off x="383797" y="989013"/>
          <a:ext cx="8795536" cy="726372"/>
        </a:xfrm>
        <a:prstGeom prst="rect">
          <a:avLst/>
        </a:prstGeom>
        <a:ln w="28575">
          <a:solidFill>
            <a:schemeClr val="accent6">
              <a:lumMod val="40000"/>
              <a:lumOff val="60000"/>
            </a:schemeClr>
          </a:solidFill>
        </a:ln>
      </xdr:spPr>
    </xdr:pic>
    <xdr:clientData/>
  </xdr:twoCellAnchor>
  <xdr:twoCellAnchor editAs="oneCell">
    <xdr:from>
      <xdr:col>5</xdr:col>
      <xdr:colOff>87313</xdr:colOff>
      <xdr:row>25</xdr:row>
      <xdr:rowOff>62170</xdr:rowOff>
    </xdr:from>
    <xdr:to>
      <xdr:col>13</xdr:col>
      <xdr:colOff>325438</xdr:colOff>
      <xdr:row>26</xdr:row>
      <xdr:rowOff>93702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2EBBF6B-2CDE-40B7-9BED-CB77BEA31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22688" y="4904045"/>
          <a:ext cx="5834063" cy="222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85060</xdr:rowOff>
    </xdr:from>
    <xdr:to>
      <xdr:col>4</xdr:col>
      <xdr:colOff>1362075</xdr:colOff>
      <xdr:row>24</xdr:row>
      <xdr:rowOff>197218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60C5770-9992-40F9-B383-0C92F694F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894810"/>
          <a:ext cx="6819900" cy="3160158"/>
        </a:xfrm>
        <a:prstGeom prst="rect">
          <a:avLst/>
        </a:prstGeom>
        <a:ln>
          <a:solidFill>
            <a:srgbClr val="002060"/>
          </a:solidFill>
        </a:ln>
      </xdr:spPr>
    </xdr:pic>
    <xdr:clientData/>
  </xdr:twoCellAnchor>
  <xdr:twoCellAnchor editAs="oneCell">
    <xdr:from>
      <xdr:col>9</xdr:col>
      <xdr:colOff>1276350</xdr:colOff>
      <xdr:row>2</xdr:row>
      <xdr:rowOff>209550</xdr:rowOff>
    </xdr:from>
    <xdr:to>
      <xdr:col>11</xdr:col>
      <xdr:colOff>417653</xdr:colOff>
      <xdr:row>4</xdr:row>
      <xdr:rowOff>114604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938EDD9-FE09-4482-AB89-072DCA259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75" y="209550"/>
          <a:ext cx="1874978" cy="5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2860-2C5B-468C-9491-D7C74E833FBA}">
  <dimension ref="A1:Z56"/>
  <sheetViews>
    <sheetView tabSelected="1" zoomScaleNormal="100" workbookViewId="0">
      <selection activeCell="B1" sqref="B1"/>
    </sheetView>
  </sheetViews>
  <sheetFormatPr defaultColWidth="0" defaultRowHeight="15" zeroHeight="1" x14ac:dyDescent="0.25"/>
  <cols>
    <col min="1" max="1" width="5.42578125" style="1" customWidth="1"/>
    <col min="2" max="2" width="9.140625" style="1" customWidth="1"/>
    <col min="3" max="3" width="20.5703125" style="2" customWidth="1"/>
    <col min="4" max="4" width="9.140625" style="2" customWidth="1"/>
    <col min="5" max="5" width="10.140625" style="2" customWidth="1"/>
    <col min="6" max="8" width="9.140625" style="2" customWidth="1"/>
    <col min="9" max="9" width="19.7109375" style="2" bestFit="1" customWidth="1"/>
    <col min="10" max="17" width="9.140625" style="2" customWidth="1"/>
    <col min="18" max="26" width="0" style="2" hidden="1" customWidth="1"/>
    <col min="27" max="16384" width="9.140625" style="2" hidden="1"/>
  </cols>
  <sheetData>
    <row r="1" spans="2:26" x14ac:dyDescent="0.25">
      <c r="B1" s="41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</row>
    <row r="2" spans="2:26" ht="20.25" x14ac:dyDescent="0.3">
      <c r="B2" s="73" t="s">
        <v>1</v>
      </c>
      <c r="C2" s="73"/>
      <c r="D2" s="73"/>
      <c r="E2" s="73"/>
      <c r="F2" s="73"/>
      <c r="G2" s="74"/>
      <c r="H2" s="74"/>
      <c r="I2" s="74"/>
      <c r="J2" s="74"/>
      <c r="K2" s="74"/>
      <c r="L2" s="9"/>
      <c r="M2" s="75"/>
      <c r="N2" s="75"/>
      <c r="O2" s="75"/>
      <c r="P2" s="75"/>
      <c r="Q2" s="75"/>
      <c r="R2" s="75"/>
      <c r="S2" s="75"/>
      <c r="T2" s="76"/>
      <c r="U2" s="76"/>
      <c r="V2" s="76"/>
    </row>
    <row r="3" spans="2:26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75"/>
      <c r="O3" s="75"/>
      <c r="P3" s="75"/>
      <c r="Q3" s="75"/>
      <c r="R3" s="75"/>
      <c r="S3" s="75"/>
      <c r="T3" s="76"/>
      <c r="U3" s="76"/>
      <c r="V3" s="76"/>
      <c r="W3" s="10"/>
      <c r="X3" s="10"/>
      <c r="Y3" s="10"/>
      <c r="Z3" s="10"/>
    </row>
    <row r="4" spans="2:26" x14ac:dyDescent="0.2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5"/>
      <c r="O4" s="75"/>
      <c r="P4" s="75"/>
      <c r="Q4" s="75"/>
      <c r="R4" s="75"/>
      <c r="S4" s="75"/>
      <c r="T4" s="76"/>
      <c r="U4" s="76"/>
      <c r="V4" s="76"/>
      <c r="W4" s="10"/>
      <c r="X4" s="10"/>
      <c r="Y4" s="10"/>
      <c r="Z4" s="10"/>
    </row>
    <row r="5" spans="2:26" ht="15" customHeight="1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75"/>
      <c r="O5" s="75"/>
      <c r="P5" s="75"/>
      <c r="Q5" s="75"/>
      <c r="R5" s="75"/>
      <c r="S5" s="75"/>
      <c r="T5" s="76"/>
      <c r="U5" s="76"/>
      <c r="V5" s="76"/>
      <c r="W5" s="10"/>
      <c r="X5" s="10"/>
      <c r="Y5" s="10"/>
      <c r="Z5" s="10"/>
    </row>
    <row r="6" spans="2:26" ht="15" customHeight="1" x14ac:dyDescent="0.2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77"/>
      <c r="M6" s="75"/>
      <c r="N6" s="75"/>
      <c r="O6" s="75"/>
      <c r="P6" s="75"/>
      <c r="Q6" s="75"/>
      <c r="R6" s="75"/>
      <c r="S6" s="75"/>
      <c r="T6" s="76"/>
      <c r="U6" s="76"/>
      <c r="V6" s="76"/>
      <c r="W6" s="10"/>
      <c r="X6" s="10"/>
      <c r="Y6" s="10"/>
      <c r="Z6" s="10"/>
    </row>
    <row r="7" spans="2:26" x14ac:dyDescent="0.25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77"/>
      <c r="M7" s="75"/>
      <c r="N7" s="75"/>
      <c r="O7" s="75"/>
      <c r="P7" s="75"/>
      <c r="Q7" s="75"/>
      <c r="R7" s="75"/>
      <c r="S7" s="75"/>
      <c r="T7" s="76"/>
      <c r="U7" s="76"/>
      <c r="V7" s="76"/>
      <c r="W7" s="10"/>
      <c r="X7" s="10"/>
      <c r="Y7" s="10"/>
      <c r="Z7" s="10"/>
    </row>
    <row r="8" spans="2:26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5"/>
      <c r="Q8" s="75"/>
      <c r="R8" s="75"/>
      <c r="S8" s="75"/>
      <c r="T8" s="76"/>
      <c r="U8" s="76"/>
      <c r="V8" s="76"/>
      <c r="W8" s="10"/>
      <c r="X8" s="10"/>
      <c r="Y8" s="10"/>
      <c r="Z8" s="10"/>
    </row>
    <row r="9" spans="2:26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5"/>
      <c r="Q9" s="75"/>
      <c r="R9" s="75"/>
      <c r="S9" s="75"/>
      <c r="T9" s="76"/>
      <c r="U9" s="76"/>
      <c r="V9" s="76"/>
      <c r="W9" s="10"/>
      <c r="X9" s="10"/>
      <c r="Y9" s="10"/>
      <c r="Z9" s="10"/>
    </row>
    <row r="10" spans="2:26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75"/>
      <c r="N10" s="75"/>
      <c r="O10" s="75"/>
      <c r="P10" s="75"/>
      <c r="Q10" s="75"/>
      <c r="R10" s="75"/>
      <c r="S10" s="75"/>
      <c r="T10" s="76"/>
      <c r="U10" s="76"/>
      <c r="V10" s="76"/>
      <c r="W10" s="10"/>
      <c r="X10" s="10"/>
      <c r="Y10" s="10"/>
      <c r="Z10" s="10"/>
    </row>
    <row r="11" spans="2:26" x14ac:dyDescent="0.25">
      <c r="B11" s="117" t="s">
        <v>3</v>
      </c>
      <c r="C11" s="11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79"/>
      <c r="O11" s="79"/>
      <c r="P11" s="80"/>
      <c r="Q11" s="75"/>
      <c r="R11" s="75"/>
      <c r="S11" s="75"/>
      <c r="T11" s="76"/>
      <c r="U11" s="76"/>
      <c r="V11" s="76"/>
      <c r="W11" s="10"/>
      <c r="X11" s="10"/>
      <c r="Y11" s="10"/>
      <c r="Z11" s="10"/>
    </row>
    <row r="12" spans="2:26" ht="15" customHeight="1" x14ac:dyDescent="0.25">
      <c r="B12" s="81" t="s">
        <v>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84"/>
      <c r="Q12" s="75"/>
      <c r="R12" s="75"/>
      <c r="S12" s="75"/>
      <c r="T12" s="76"/>
      <c r="U12" s="76"/>
      <c r="V12" s="76"/>
      <c r="W12" s="10"/>
      <c r="X12" s="10"/>
      <c r="Y12" s="10"/>
      <c r="Z12" s="10"/>
    </row>
    <row r="13" spans="2:26" x14ac:dyDescent="0.25">
      <c r="B13" s="85" t="s">
        <v>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3"/>
      <c r="N13" s="83"/>
      <c r="O13" s="83"/>
      <c r="P13" s="84"/>
      <c r="Q13" s="75"/>
      <c r="R13" s="75"/>
      <c r="S13" s="75"/>
      <c r="T13" s="76"/>
      <c r="U13" s="76"/>
      <c r="V13" s="76"/>
    </row>
    <row r="14" spans="2:26" x14ac:dyDescent="0.25">
      <c r="B14" s="87" t="s">
        <v>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89"/>
      <c r="O14" s="89"/>
      <c r="P14" s="90"/>
      <c r="Q14" s="75"/>
      <c r="R14" s="75"/>
      <c r="S14" s="75"/>
      <c r="T14" s="76"/>
      <c r="U14" s="76"/>
      <c r="V14" s="76"/>
    </row>
    <row r="15" spans="2:26" x14ac:dyDescent="0.2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92"/>
      <c r="O15" s="92"/>
      <c r="P15" s="75"/>
      <c r="Q15" s="75"/>
      <c r="R15" s="75"/>
      <c r="S15" s="75"/>
      <c r="T15" s="76"/>
      <c r="U15" s="76"/>
      <c r="V15" s="76"/>
      <c r="W15" s="10"/>
      <c r="X15" s="10"/>
      <c r="Y15" s="10"/>
      <c r="Z15" s="10"/>
    </row>
    <row r="16" spans="2:26" x14ac:dyDescent="0.25">
      <c r="B16" s="93" t="s">
        <v>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7"/>
      <c r="R16" s="7"/>
      <c r="S16" s="7"/>
      <c r="T16" s="34"/>
      <c r="U16" s="76"/>
      <c r="V16" s="76"/>
      <c r="W16" s="10"/>
      <c r="X16" s="10"/>
      <c r="Y16" s="10"/>
      <c r="Z16" s="10"/>
    </row>
    <row r="17" spans="2:26" ht="15" customHeight="1" x14ac:dyDescent="0.25">
      <c r="B17" s="113" t="s">
        <v>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75"/>
      <c r="Q17" s="95"/>
      <c r="R17" s="95"/>
      <c r="S17" s="95"/>
      <c r="T17" s="96"/>
      <c r="U17" s="97"/>
      <c r="V17" s="76"/>
      <c r="W17" s="10"/>
      <c r="X17" s="10"/>
      <c r="Y17" s="10"/>
      <c r="Z17" s="10"/>
    </row>
    <row r="18" spans="2:26" ht="16.5" customHeight="1" x14ac:dyDescent="0.25">
      <c r="B18" s="113" t="s">
        <v>9</v>
      </c>
      <c r="C18" s="113"/>
      <c r="D18" s="113"/>
      <c r="E18" s="113"/>
      <c r="F18" s="113"/>
      <c r="G18" s="113"/>
      <c r="H18" s="113"/>
      <c r="I18" s="113"/>
      <c r="J18" s="113"/>
      <c r="K18" s="111"/>
      <c r="L18" s="111"/>
      <c r="M18" s="111"/>
      <c r="N18" s="111"/>
      <c r="O18" s="111"/>
      <c r="P18" s="75"/>
      <c r="Q18" s="98"/>
      <c r="R18" s="98"/>
      <c r="S18" s="98"/>
      <c r="T18" s="97"/>
      <c r="U18" s="97"/>
      <c r="V18" s="76"/>
      <c r="W18" s="10"/>
      <c r="X18" s="10"/>
      <c r="Y18" s="10"/>
      <c r="Z18" s="10"/>
    </row>
    <row r="19" spans="2:26" x14ac:dyDescent="0.25">
      <c r="C19" s="1"/>
      <c r="D19" s="9"/>
      <c r="E19" s="9"/>
      <c r="F19" s="99" t="s">
        <v>10</v>
      </c>
      <c r="G19" s="9"/>
      <c r="H19" s="9"/>
      <c r="I19" s="9"/>
      <c r="J19" s="9"/>
      <c r="K19" s="19"/>
      <c r="L19" s="19"/>
      <c r="M19" s="75"/>
      <c r="N19" s="75"/>
      <c r="O19" s="75"/>
      <c r="P19" s="75"/>
      <c r="Q19" s="98"/>
      <c r="R19" s="98"/>
      <c r="S19" s="98"/>
      <c r="T19" s="97"/>
      <c r="U19" s="97"/>
      <c r="V19" s="76"/>
      <c r="W19" s="10"/>
      <c r="X19" s="10"/>
      <c r="Y19" s="10"/>
      <c r="Z19" s="10"/>
    </row>
    <row r="20" spans="2:26" x14ac:dyDescent="0.25">
      <c r="B20" s="100" t="s">
        <v>11</v>
      </c>
      <c r="C20" s="101" t="s">
        <v>12</v>
      </c>
      <c r="D20" s="9"/>
      <c r="E20" s="9"/>
      <c r="F20" s="86"/>
      <c r="G20" s="19"/>
      <c r="H20" s="9"/>
      <c r="I20" s="9"/>
      <c r="J20" s="86"/>
      <c r="K20" s="19"/>
      <c r="L20" s="19"/>
      <c r="M20" s="75"/>
      <c r="N20" s="75"/>
      <c r="O20" s="75"/>
      <c r="P20" s="75"/>
      <c r="Q20" s="98"/>
      <c r="R20" s="98"/>
      <c r="S20" s="98"/>
      <c r="T20" s="97"/>
      <c r="U20" s="97"/>
      <c r="V20" s="76"/>
      <c r="W20" s="10"/>
      <c r="X20" s="10"/>
      <c r="Y20" s="10"/>
      <c r="Z20" s="10"/>
    </row>
    <row r="21" spans="2:26" x14ac:dyDescent="0.25">
      <c r="B21" s="102">
        <v>1000</v>
      </c>
      <c r="C21" s="22">
        <f>(B21/80799.44)*38</f>
        <v>0.47030028920992523</v>
      </c>
      <c r="D21" s="9"/>
      <c r="E21" s="9"/>
      <c r="F21" s="103" t="s">
        <v>13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98"/>
      <c r="R21" s="98"/>
      <c r="S21" s="98"/>
      <c r="T21" s="97"/>
      <c r="U21" s="97"/>
      <c r="V21" s="76"/>
      <c r="W21" s="10"/>
      <c r="X21" s="10"/>
      <c r="Y21" s="10"/>
      <c r="Z21" s="10"/>
    </row>
    <row r="22" spans="2:26" x14ac:dyDescent="0.25">
      <c r="B22" s="102">
        <v>1500</v>
      </c>
      <c r="C22" s="22">
        <f t="shared" ref="C22:C55" si="0">(B22/80799.44)*38</f>
        <v>0.70545043381488781</v>
      </c>
      <c r="D22" s="9"/>
      <c r="E22" s="9"/>
      <c r="F22" s="114" t="s">
        <v>14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98"/>
      <c r="R22" s="98"/>
      <c r="S22" s="98"/>
      <c r="T22" s="97"/>
      <c r="U22" s="97"/>
      <c r="V22" s="76"/>
      <c r="W22" s="10"/>
      <c r="X22" s="10"/>
      <c r="Y22" s="10"/>
      <c r="Z22" s="10"/>
    </row>
    <row r="23" spans="2:26" x14ac:dyDescent="0.25">
      <c r="B23" s="102">
        <v>2000</v>
      </c>
      <c r="C23" s="22">
        <f t="shared" si="0"/>
        <v>0.94060057841985045</v>
      </c>
      <c r="D23" s="9"/>
      <c r="E23" s="9"/>
      <c r="F23" s="114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98"/>
      <c r="R23" s="98"/>
      <c r="S23" s="98"/>
      <c r="T23" s="97"/>
      <c r="U23" s="97"/>
      <c r="V23" s="76"/>
      <c r="W23" s="10"/>
      <c r="X23" s="10"/>
      <c r="Y23" s="10"/>
      <c r="Z23" s="10"/>
    </row>
    <row r="24" spans="2:26" x14ac:dyDescent="0.25">
      <c r="B24" s="102">
        <v>2500</v>
      </c>
      <c r="C24" s="22">
        <f t="shared" si="0"/>
        <v>1.175750723024813</v>
      </c>
      <c r="D24" s="9"/>
      <c r="E24" s="9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98"/>
      <c r="R24" s="98"/>
      <c r="S24" s="98"/>
      <c r="T24" s="97"/>
      <c r="U24" s="97"/>
      <c r="V24" s="76"/>
      <c r="W24" s="10"/>
      <c r="X24" s="10"/>
      <c r="Y24" s="10"/>
      <c r="Z24" s="10"/>
    </row>
    <row r="25" spans="2:26" x14ac:dyDescent="0.25">
      <c r="B25" s="102">
        <v>3000</v>
      </c>
      <c r="C25" s="22">
        <f t="shared" si="0"/>
        <v>1.4109008676297756</v>
      </c>
      <c r="D25" s="9"/>
      <c r="E25" s="9"/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98"/>
      <c r="R25" s="98"/>
      <c r="S25" s="98"/>
      <c r="T25" s="97"/>
      <c r="U25" s="97"/>
      <c r="V25" s="76"/>
      <c r="W25" s="10"/>
      <c r="X25" s="10"/>
      <c r="Y25" s="10"/>
      <c r="Z25" s="10"/>
    </row>
    <row r="26" spans="2:26" x14ac:dyDescent="0.25">
      <c r="B26" s="102">
        <v>3500</v>
      </c>
      <c r="C26" s="22">
        <f t="shared" si="0"/>
        <v>1.6460510122347383</v>
      </c>
      <c r="D26" s="9"/>
      <c r="E26" s="9"/>
      <c r="F26" s="106"/>
      <c r="G26" s="98"/>
      <c r="H26" s="98"/>
      <c r="I26" s="98"/>
      <c r="J26" s="98"/>
      <c r="K26" s="98"/>
      <c r="L26" s="98"/>
      <c r="M26" s="98"/>
      <c r="N26" s="98"/>
      <c r="O26" s="98"/>
      <c r="P26" s="107"/>
      <c r="Q26" s="75"/>
      <c r="R26" s="75"/>
      <c r="S26" s="75"/>
      <c r="T26" s="76"/>
      <c r="U26" s="76"/>
      <c r="V26" s="76"/>
      <c r="W26" s="10"/>
      <c r="X26" s="10"/>
      <c r="Y26" s="10"/>
      <c r="Z26" s="10"/>
    </row>
    <row r="27" spans="2:26" x14ac:dyDescent="0.25">
      <c r="B27" s="102">
        <v>4000</v>
      </c>
      <c r="C27" s="22">
        <f t="shared" si="0"/>
        <v>1.8812011568397009</v>
      </c>
      <c r="D27" s="9"/>
      <c r="E27" s="9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75"/>
      <c r="R27" s="75"/>
      <c r="S27" s="75"/>
      <c r="T27" s="76"/>
      <c r="U27" s="76"/>
      <c r="V27" s="76"/>
      <c r="W27" s="10"/>
      <c r="X27" s="10"/>
      <c r="Y27" s="10"/>
      <c r="Z27" s="10"/>
    </row>
    <row r="28" spans="2:26" x14ac:dyDescent="0.25">
      <c r="B28" s="102">
        <v>4500</v>
      </c>
      <c r="C28" s="22">
        <f t="shared" si="0"/>
        <v>2.1163513014446633</v>
      </c>
      <c r="D28" s="9"/>
      <c r="E28" s="9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75"/>
      <c r="R28" s="75"/>
      <c r="S28" s="75"/>
      <c r="T28" s="76"/>
      <c r="U28" s="76"/>
      <c r="V28" s="76"/>
      <c r="W28" s="10"/>
      <c r="X28" s="10"/>
      <c r="Y28" s="10"/>
      <c r="Z28" s="10"/>
    </row>
    <row r="29" spans="2:26" x14ac:dyDescent="0.25">
      <c r="B29" s="102">
        <v>5000</v>
      </c>
      <c r="C29" s="22">
        <f t="shared" si="0"/>
        <v>2.351501446049626</v>
      </c>
      <c r="D29" s="9"/>
      <c r="E29" s="9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75"/>
      <c r="R29" s="75"/>
      <c r="S29" s="75"/>
      <c r="T29" s="76"/>
      <c r="U29" s="76"/>
      <c r="V29" s="76"/>
      <c r="W29" s="10"/>
      <c r="X29" s="10"/>
      <c r="Y29" s="10"/>
      <c r="Z29" s="10"/>
    </row>
    <row r="30" spans="2:26" x14ac:dyDescent="0.25">
      <c r="B30" s="102">
        <v>5500</v>
      </c>
      <c r="C30" s="22">
        <f t="shared" si="0"/>
        <v>2.5866515906545886</v>
      </c>
      <c r="D30" s="9"/>
      <c r="E30" s="9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75"/>
      <c r="R30" s="75"/>
      <c r="S30" s="75"/>
      <c r="T30" s="76"/>
      <c r="U30" s="76"/>
      <c r="V30" s="76"/>
      <c r="W30" s="10"/>
      <c r="X30" s="10"/>
      <c r="Y30" s="10"/>
      <c r="Z30" s="10"/>
    </row>
    <row r="31" spans="2:26" x14ac:dyDescent="0.25">
      <c r="B31" s="102">
        <v>6000</v>
      </c>
      <c r="C31" s="22">
        <f t="shared" si="0"/>
        <v>2.8218017352595512</v>
      </c>
      <c r="D31" s="9"/>
      <c r="E31" s="9"/>
      <c r="F31" s="19"/>
      <c r="G31" s="19"/>
      <c r="H31" s="9"/>
      <c r="I31" s="9"/>
      <c r="J31" s="19"/>
      <c r="K31" s="19"/>
      <c r="L31" s="19"/>
      <c r="M31" s="75"/>
      <c r="N31" s="75"/>
      <c r="O31" s="75"/>
      <c r="P31" s="75"/>
      <c r="Q31" s="75"/>
      <c r="R31" s="75"/>
      <c r="S31" s="75"/>
      <c r="T31" s="76"/>
      <c r="U31" s="76"/>
      <c r="V31" s="76"/>
      <c r="W31" s="10"/>
      <c r="X31" s="10"/>
      <c r="Y31" s="10"/>
      <c r="Z31" s="10"/>
    </row>
    <row r="32" spans="2:26" x14ac:dyDescent="0.25">
      <c r="B32" s="102">
        <v>6500</v>
      </c>
      <c r="C32" s="22">
        <f t="shared" si="0"/>
        <v>3.0569518798645139</v>
      </c>
      <c r="D32" s="9"/>
      <c r="E32" s="9"/>
      <c r="F32" s="19"/>
      <c r="G32" s="19"/>
      <c r="H32" s="9"/>
      <c r="I32" s="9"/>
      <c r="J32" s="19"/>
      <c r="K32" s="19"/>
      <c r="L32" s="19"/>
      <c r="M32" s="75"/>
      <c r="N32" s="75"/>
      <c r="O32" s="75"/>
      <c r="P32" s="75"/>
      <c r="Q32" s="75"/>
      <c r="R32" s="75"/>
      <c r="S32" s="75"/>
      <c r="T32" s="76"/>
      <c r="U32" s="76"/>
      <c r="V32" s="76"/>
      <c r="W32" s="10"/>
      <c r="X32" s="10"/>
      <c r="Y32" s="10"/>
      <c r="Z32" s="10"/>
    </row>
    <row r="33" spans="2:26" x14ac:dyDescent="0.25">
      <c r="B33" s="102">
        <v>7000</v>
      </c>
      <c r="C33" s="22">
        <f t="shared" si="0"/>
        <v>3.2921020244694765</v>
      </c>
      <c r="D33" s="9"/>
      <c r="E33" s="9"/>
      <c r="F33" s="19"/>
      <c r="G33" s="19"/>
      <c r="H33" s="9"/>
      <c r="I33" s="9"/>
      <c r="J33" s="19"/>
      <c r="K33" s="19"/>
      <c r="L33" s="19"/>
      <c r="M33" s="75"/>
      <c r="N33" s="75"/>
      <c r="O33" s="75"/>
      <c r="P33" s="75"/>
      <c r="Q33" s="9"/>
      <c r="R33" s="9"/>
      <c r="S33" s="9"/>
      <c r="T33" s="10"/>
      <c r="U33" s="10"/>
      <c r="V33" s="10"/>
      <c r="W33" s="10"/>
      <c r="X33" s="10"/>
      <c r="Y33" s="10"/>
      <c r="Z33" s="10"/>
    </row>
    <row r="34" spans="2:26" x14ac:dyDescent="0.25">
      <c r="B34" s="102">
        <v>7500</v>
      </c>
      <c r="C34" s="22">
        <f t="shared" si="0"/>
        <v>3.5272521690744387</v>
      </c>
      <c r="D34" s="9"/>
      <c r="E34" s="9"/>
      <c r="F34" s="19"/>
      <c r="G34" s="19"/>
      <c r="H34" s="9"/>
      <c r="I34" s="9"/>
      <c r="J34" s="19"/>
      <c r="K34" s="19"/>
      <c r="L34" s="19"/>
      <c r="M34" s="75"/>
      <c r="N34" s="75"/>
      <c r="O34" s="75"/>
      <c r="P34" s="75"/>
      <c r="Q34" s="9"/>
      <c r="R34" s="9"/>
      <c r="S34" s="9"/>
      <c r="T34" s="10"/>
      <c r="U34" s="10"/>
      <c r="V34" s="10"/>
      <c r="W34" s="10"/>
      <c r="X34" s="10"/>
      <c r="Y34" s="10"/>
      <c r="Z34" s="10"/>
    </row>
    <row r="35" spans="2:26" x14ac:dyDescent="0.25">
      <c r="B35" s="102">
        <v>8000</v>
      </c>
      <c r="C35" s="22">
        <f t="shared" si="0"/>
        <v>3.7624023136794018</v>
      </c>
      <c r="D35" s="9"/>
      <c r="E35" s="9"/>
      <c r="F35" s="19"/>
      <c r="G35" s="19"/>
      <c r="H35" s="9"/>
      <c r="I35" s="9"/>
      <c r="J35" s="19"/>
      <c r="K35" s="19"/>
      <c r="L35" s="19"/>
      <c r="M35" s="75"/>
      <c r="N35" s="75"/>
      <c r="O35" s="75"/>
      <c r="P35" s="75"/>
      <c r="Q35" s="1"/>
      <c r="R35" s="1"/>
      <c r="S35" s="1"/>
    </row>
    <row r="36" spans="2:26" x14ac:dyDescent="0.25">
      <c r="B36" s="102">
        <v>8500</v>
      </c>
      <c r="C36" s="22">
        <f t="shared" si="0"/>
        <v>3.9975524582843645</v>
      </c>
      <c r="D36" s="9"/>
      <c r="E36" s="9"/>
      <c r="F36" s="19"/>
      <c r="G36" s="19"/>
      <c r="H36" s="9"/>
      <c r="I36" s="9"/>
      <c r="J36" s="19"/>
      <c r="K36" s="9"/>
      <c r="L36" s="9"/>
      <c r="M36" s="75"/>
      <c r="N36" s="75"/>
      <c r="O36" s="75"/>
      <c r="P36" s="75"/>
      <c r="Q36" s="1"/>
      <c r="R36" s="1"/>
      <c r="S36" s="1"/>
    </row>
    <row r="37" spans="2:26" x14ac:dyDescent="0.25">
      <c r="B37" s="102">
        <v>9000</v>
      </c>
      <c r="C37" s="22">
        <f t="shared" si="0"/>
        <v>4.2327026028893266</v>
      </c>
      <c r="D37" s="9"/>
      <c r="E37" s="9"/>
      <c r="F37" s="19"/>
      <c r="G37" s="19"/>
      <c r="H37" s="9"/>
      <c r="I37" s="9"/>
      <c r="J37" s="19"/>
      <c r="K37" s="9"/>
      <c r="L37" s="9"/>
      <c r="M37" s="75"/>
      <c r="N37" s="75"/>
      <c r="O37" s="75"/>
      <c r="P37" s="75"/>
      <c r="Q37" s="1"/>
      <c r="R37" s="1"/>
      <c r="S37" s="1"/>
    </row>
    <row r="38" spans="2:26" x14ac:dyDescent="0.25">
      <c r="B38" s="102">
        <v>9500</v>
      </c>
      <c r="C38" s="22">
        <f t="shared" si="0"/>
        <v>4.4678527474942893</v>
      </c>
      <c r="D38" s="9"/>
      <c r="E38" s="9"/>
      <c r="F38" s="19"/>
      <c r="G38" s="19"/>
      <c r="H38" s="9"/>
      <c r="I38" s="9"/>
      <c r="J38" s="19"/>
      <c r="K38" s="9"/>
      <c r="L38" s="9"/>
      <c r="M38" s="9"/>
      <c r="N38" s="9"/>
      <c r="O38" s="9"/>
      <c r="P38" s="9"/>
      <c r="Q38" s="1"/>
      <c r="R38" s="1"/>
      <c r="S38" s="1"/>
    </row>
    <row r="39" spans="2:26" x14ac:dyDescent="0.25">
      <c r="B39" s="102">
        <v>10500</v>
      </c>
      <c r="C39" s="22">
        <f t="shared" si="0"/>
        <v>4.9381530367042146</v>
      </c>
      <c r="D39" s="9"/>
      <c r="E39" s="9"/>
      <c r="F39" s="19"/>
      <c r="G39" s="19"/>
      <c r="H39" s="9"/>
      <c r="I39" s="9"/>
      <c r="J39" s="19"/>
      <c r="K39" s="9"/>
      <c r="L39" s="9"/>
      <c r="M39" s="9"/>
      <c r="N39" s="9"/>
      <c r="O39" s="9"/>
      <c r="P39" s="9"/>
      <c r="Q39" s="1"/>
      <c r="R39" s="1"/>
      <c r="S39" s="1"/>
    </row>
    <row r="40" spans="2:26" x14ac:dyDescent="0.25">
      <c r="B40" s="102">
        <v>11000</v>
      </c>
      <c r="C40" s="22">
        <f t="shared" si="0"/>
        <v>5.1733031813091772</v>
      </c>
      <c r="D40" s="9"/>
      <c r="E40" s="9"/>
      <c r="F40" s="9"/>
      <c r="G40" s="9"/>
      <c r="H40" s="9"/>
      <c r="I40" s="9"/>
      <c r="J40" s="9"/>
      <c r="K40" s="9"/>
      <c r="L40" s="9"/>
      <c r="M40" s="1"/>
      <c r="N40" s="1"/>
      <c r="O40" s="1"/>
      <c r="P40" s="1"/>
      <c r="Q40" s="1"/>
      <c r="R40" s="1"/>
      <c r="S40" s="1"/>
    </row>
    <row r="41" spans="2:26" x14ac:dyDescent="0.25">
      <c r="B41" s="102">
        <v>11500</v>
      </c>
      <c r="C41" s="22">
        <f t="shared" si="0"/>
        <v>5.4084533259141399</v>
      </c>
      <c r="D41" s="9"/>
      <c r="E41" s="9"/>
      <c r="F41" s="9"/>
      <c r="G41" s="9"/>
      <c r="H41" s="9"/>
      <c r="I41" s="9"/>
      <c r="J41" s="9"/>
      <c r="K41" s="9"/>
      <c r="L41" s="9"/>
      <c r="M41" s="1"/>
      <c r="N41" s="1"/>
      <c r="O41" s="1"/>
      <c r="P41" s="1"/>
      <c r="Q41" s="1"/>
      <c r="R41" s="1"/>
      <c r="S41" s="1"/>
    </row>
    <row r="42" spans="2:26" x14ac:dyDescent="0.25">
      <c r="B42" s="102">
        <v>12000</v>
      </c>
      <c r="C42" s="22">
        <f t="shared" si="0"/>
        <v>5.6436034705191025</v>
      </c>
      <c r="D42" s="9"/>
      <c r="E42" s="9"/>
      <c r="F42" s="9"/>
      <c r="G42" s="9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</row>
    <row r="43" spans="2:26" x14ac:dyDescent="0.25">
      <c r="B43" s="102">
        <v>12500</v>
      </c>
      <c r="C43" s="22">
        <f t="shared" si="0"/>
        <v>5.8787536151240651</v>
      </c>
      <c r="D43" s="9"/>
      <c r="E43" s="9"/>
      <c r="F43" s="9"/>
      <c r="G43" s="9"/>
      <c r="H43" s="9"/>
      <c r="I43" s="9"/>
      <c r="J43" s="9"/>
      <c r="K43" s="9"/>
      <c r="L43" s="9"/>
      <c r="M43" s="1"/>
      <c r="N43" s="1"/>
      <c r="O43" s="1"/>
      <c r="P43" s="1"/>
      <c r="Q43" s="1"/>
      <c r="R43" s="1"/>
      <c r="S43" s="1"/>
    </row>
    <row r="44" spans="2:26" x14ac:dyDescent="0.25">
      <c r="B44" s="102">
        <v>13000</v>
      </c>
      <c r="C44" s="22">
        <f t="shared" si="0"/>
        <v>6.1139037597290278</v>
      </c>
      <c r="D44" s="9"/>
      <c r="E44" s="9"/>
      <c r="F44" s="9"/>
      <c r="G44" s="9"/>
      <c r="H44" s="9"/>
      <c r="I44" s="9"/>
      <c r="J44" s="9"/>
      <c r="K44" s="9"/>
      <c r="L44" s="9"/>
      <c r="M44" s="1"/>
      <c r="N44" s="1"/>
      <c r="O44" s="1"/>
      <c r="P44" s="1"/>
      <c r="Q44" s="1"/>
      <c r="R44" s="1"/>
      <c r="S44" s="1"/>
    </row>
    <row r="45" spans="2:26" x14ac:dyDescent="0.25">
      <c r="B45" s="102">
        <v>13500</v>
      </c>
      <c r="C45" s="22">
        <f t="shared" si="0"/>
        <v>6.3490539043339904</v>
      </c>
      <c r="D45" s="9"/>
      <c r="E45" s="9"/>
      <c r="F45" s="9"/>
      <c r="G45" s="9"/>
      <c r="H45" s="9"/>
      <c r="I45" s="9"/>
      <c r="J45" s="9"/>
      <c r="K45" s="9"/>
      <c r="L45" s="9"/>
      <c r="M45" s="1"/>
      <c r="N45" s="1"/>
      <c r="O45" s="1"/>
      <c r="P45" s="1"/>
      <c r="Q45" s="1"/>
      <c r="R45" s="1"/>
      <c r="S45" s="1"/>
    </row>
    <row r="46" spans="2:26" x14ac:dyDescent="0.25">
      <c r="B46" s="102">
        <v>14000</v>
      </c>
      <c r="C46" s="22">
        <f t="shared" si="0"/>
        <v>6.5842040489389531</v>
      </c>
      <c r="D46" s="9"/>
      <c r="E46" s="9"/>
      <c r="F46" s="9"/>
      <c r="G46" s="9"/>
      <c r="H46" s="9"/>
      <c r="I46" s="9"/>
      <c r="J46" s="9"/>
      <c r="K46" s="9"/>
      <c r="L46" s="9"/>
      <c r="M46" s="1"/>
      <c r="N46" s="1"/>
      <c r="O46" s="1"/>
      <c r="P46" s="1"/>
      <c r="Q46" s="1"/>
      <c r="R46" s="1"/>
      <c r="S46" s="1"/>
    </row>
    <row r="47" spans="2:26" x14ac:dyDescent="0.25">
      <c r="B47" s="102">
        <v>14500</v>
      </c>
      <c r="C47" s="22">
        <f t="shared" si="0"/>
        <v>6.8193541935439157</v>
      </c>
      <c r="D47" s="9"/>
      <c r="E47" s="9"/>
      <c r="F47" s="9"/>
      <c r="G47" s="9"/>
      <c r="H47" s="9"/>
      <c r="I47" s="9"/>
      <c r="J47" s="9"/>
      <c r="K47" s="9"/>
      <c r="L47" s="9"/>
      <c r="M47" s="1"/>
      <c r="N47" s="1"/>
      <c r="O47" s="1"/>
      <c r="P47" s="1"/>
      <c r="Q47" s="1"/>
      <c r="R47" s="1"/>
      <c r="S47" s="1"/>
    </row>
    <row r="48" spans="2:26" x14ac:dyDescent="0.25">
      <c r="B48" s="102">
        <v>15000</v>
      </c>
      <c r="C48" s="22">
        <f t="shared" si="0"/>
        <v>7.0545043381488775</v>
      </c>
      <c r="D48" s="9"/>
      <c r="E48" s="9"/>
      <c r="F48" s="9"/>
      <c r="G48" s="9"/>
      <c r="H48" s="9"/>
      <c r="I48" s="9"/>
      <c r="J48" s="9"/>
      <c r="K48" s="9"/>
      <c r="L48" s="9"/>
      <c r="M48" s="1"/>
      <c r="N48" s="1"/>
      <c r="O48" s="1"/>
      <c r="P48" s="1"/>
      <c r="Q48" s="1"/>
      <c r="R48" s="1"/>
      <c r="S48" s="1"/>
    </row>
    <row r="49" spans="2:19" x14ac:dyDescent="0.25">
      <c r="B49" s="102">
        <v>15500</v>
      </c>
      <c r="C49" s="22">
        <f t="shared" si="0"/>
        <v>7.2896544827538401</v>
      </c>
      <c r="D49" s="9"/>
      <c r="E49" s="9"/>
      <c r="F49" s="9"/>
      <c r="G49" s="9"/>
      <c r="H49" s="9"/>
      <c r="I49" s="9"/>
      <c r="J49" s="9"/>
      <c r="K49" s="9"/>
      <c r="L49" s="9"/>
      <c r="M49" s="1"/>
      <c r="N49" s="1"/>
      <c r="O49" s="1"/>
      <c r="P49" s="1"/>
      <c r="Q49" s="1"/>
      <c r="R49" s="1"/>
      <c r="S49" s="1"/>
    </row>
    <row r="50" spans="2:19" x14ac:dyDescent="0.25">
      <c r="B50" s="102">
        <v>16000</v>
      </c>
      <c r="C50" s="22">
        <f t="shared" si="0"/>
        <v>7.5248046273588036</v>
      </c>
      <c r="D50" s="9"/>
      <c r="E50" s="9"/>
      <c r="F50" s="9"/>
      <c r="G50" s="9"/>
      <c r="H50" s="9"/>
      <c r="I50" s="9"/>
      <c r="J50" s="9"/>
      <c r="K50" s="9"/>
      <c r="L50" s="9"/>
      <c r="M50" s="1"/>
      <c r="N50" s="1"/>
      <c r="O50" s="1"/>
      <c r="P50" s="1"/>
      <c r="Q50" s="1"/>
      <c r="R50" s="1"/>
      <c r="S50" s="1"/>
    </row>
    <row r="51" spans="2:19" x14ac:dyDescent="0.25">
      <c r="B51" s="102">
        <v>16500</v>
      </c>
      <c r="C51" s="22">
        <f t="shared" si="0"/>
        <v>7.7599547719637663</v>
      </c>
      <c r="D51" s="9"/>
      <c r="E51" s="9"/>
      <c r="F51" s="9"/>
      <c r="G51" s="9"/>
      <c r="H51" s="9"/>
      <c r="I51" s="9"/>
      <c r="J51" s="9"/>
      <c r="K51" s="9"/>
      <c r="L51" s="9"/>
      <c r="M51" s="1"/>
      <c r="N51" s="1"/>
      <c r="O51" s="1"/>
      <c r="P51" s="1"/>
      <c r="Q51" s="1"/>
      <c r="R51" s="1"/>
      <c r="S51" s="1"/>
    </row>
    <row r="52" spans="2:19" x14ac:dyDescent="0.25">
      <c r="B52" s="102">
        <v>17000</v>
      </c>
      <c r="C52" s="22">
        <f t="shared" si="0"/>
        <v>7.9951049165687289</v>
      </c>
      <c r="D52" s="9"/>
      <c r="E52" s="9"/>
      <c r="F52" s="9"/>
      <c r="G52" s="9"/>
      <c r="H52" s="9"/>
      <c r="I52" s="9"/>
      <c r="J52" s="9"/>
      <c r="K52" s="9"/>
      <c r="L52" s="9"/>
      <c r="M52" s="1"/>
      <c r="N52" s="1"/>
      <c r="O52" s="1"/>
      <c r="P52" s="1"/>
      <c r="Q52" s="1"/>
      <c r="R52" s="1"/>
      <c r="S52" s="1"/>
    </row>
    <row r="53" spans="2:19" x14ac:dyDescent="0.25">
      <c r="B53" s="102">
        <v>17500</v>
      </c>
      <c r="C53" s="22">
        <f t="shared" si="0"/>
        <v>8.2302550611736915</v>
      </c>
      <c r="D53" s="9"/>
      <c r="E53" s="9"/>
      <c r="F53" s="9"/>
      <c r="G53" s="9"/>
      <c r="H53" s="9"/>
      <c r="I53" s="9"/>
      <c r="J53" s="9"/>
      <c r="K53" s="9"/>
      <c r="L53" s="9"/>
      <c r="M53" s="1"/>
      <c r="N53" s="1"/>
      <c r="O53" s="1"/>
      <c r="P53" s="1"/>
      <c r="Q53" s="1"/>
      <c r="R53" s="1"/>
      <c r="S53" s="1"/>
    </row>
    <row r="54" spans="2:19" x14ac:dyDescent="0.25">
      <c r="B54" s="102">
        <v>18000</v>
      </c>
      <c r="C54" s="22">
        <f t="shared" si="0"/>
        <v>8.4654052057786533</v>
      </c>
      <c r="D54" s="9"/>
      <c r="E54" s="9"/>
      <c r="F54" s="9"/>
      <c r="G54" s="9"/>
      <c r="H54" s="9"/>
      <c r="I54" s="9"/>
      <c r="J54" s="9"/>
      <c r="K54" s="9"/>
      <c r="L54" s="9"/>
      <c r="M54" s="1"/>
      <c r="N54" s="1"/>
      <c r="O54" s="1"/>
      <c r="P54" s="1"/>
      <c r="Q54" s="1"/>
      <c r="R54" s="1"/>
      <c r="S54" s="1"/>
    </row>
    <row r="55" spans="2:19" x14ac:dyDescent="0.25">
      <c r="B55" s="102">
        <v>18500</v>
      </c>
      <c r="C55" s="22">
        <f t="shared" si="0"/>
        <v>8.700555350383615</v>
      </c>
      <c r="D55" s="9"/>
      <c r="E55" s="9"/>
      <c r="F55" s="9"/>
      <c r="G55" s="9"/>
      <c r="H55" s="9"/>
      <c r="I55" s="9"/>
      <c r="J55" s="9"/>
      <c r="K55" s="9"/>
      <c r="L55" s="9"/>
      <c r="M55" s="1"/>
      <c r="N55" s="1"/>
      <c r="O55" s="1"/>
      <c r="P55" s="1"/>
      <c r="Q55" s="1"/>
      <c r="R55" s="1"/>
      <c r="S55" s="1"/>
    </row>
    <row r="56" spans="2:19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sheetProtection algorithmName="SHA-512" hashValue="A5ViEExo1lhd17PFcAf7IVDEdetINA1ix/qPAOy2TRM2Mdcm+Ee7UZOXNx53mGteF2v3msjQhvMOri5SJeHJMA==" saltValue="omJ2KApdBfqgnN8aW44BeQ==" spinCount="100000" sheet="1" objects="1" scenarios="1"/>
  <mergeCells count="6">
    <mergeCell ref="B3:M5"/>
    <mergeCell ref="B6:K7"/>
    <mergeCell ref="B18:J18"/>
    <mergeCell ref="F22:P25"/>
    <mergeCell ref="B11:C11"/>
    <mergeCell ref="B17:O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D684-FAAA-4281-9A5A-FE2D06B1BC2F}">
  <dimension ref="A1:U108"/>
  <sheetViews>
    <sheetView topLeftCell="A28" zoomScaleNormal="100" workbookViewId="0">
      <selection activeCell="B1" sqref="B1"/>
    </sheetView>
  </sheetViews>
  <sheetFormatPr defaultRowHeight="15" zeroHeight="1" x14ac:dyDescent="0.25"/>
  <cols>
    <col min="1" max="1" width="9.140625" style="2"/>
    <col min="2" max="2" width="7.42578125" style="34" customWidth="1"/>
    <col min="3" max="3" width="55.7109375" style="35" customWidth="1"/>
    <col min="4" max="4" width="19" style="35" customWidth="1"/>
    <col min="5" max="5" width="21.5703125" style="35" customWidth="1"/>
    <col min="6" max="6" width="9.140625" style="35"/>
    <col min="7" max="7" width="11.140625" style="35" customWidth="1"/>
    <col min="8" max="8" width="11.42578125" style="36" customWidth="1"/>
    <col min="9" max="9" width="55.5703125" style="36" customWidth="1"/>
    <col min="10" max="10" width="19.85546875" style="2" customWidth="1"/>
    <col min="11" max="11" width="21.140625" style="2" customWidth="1"/>
    <col min="12" max="12" width="9.28515625" style="2" customWidth="1"/>
    <col min="13" max="13" width="9.140625" style="2"/>
    <col min="14" max="21" width="0" style="2" hidden="1" customWidth="1"/>
    <col min="22" max="16383" width="0" style="37" hidden="1" customWidth="1"/>
    <col min="16384" max="16384" width="0.28515625" style="37" customWidth="1"/>
  </cols>
  <sheetData>
    <row r="1" spans="2:9" s="2" customFormat="1" x14ac:dyDescent="0.25">
      <c r="B1" s="41" t="s">
        <v>60</v>
      </c>
      <c r="C1" s="9"/>
      <c r="D1" s="9"/>
      <c r="E1" s="9"/>
      <c r="F1" s="9"/>
      <c r="G1" s="9"/>
      <c r="H1" s="10"/>
      <c r="I1" s="10"/>
    </row>
    <row r="2" spans="2:9" s="2" customFormat="1" x14ac:dyDescent="0.25">
      <c r="B2" s="41"/>
      <c r="C2" s="9"/>
      <c r="D2" s="9"/>
      <c r="E2" s="9"/>
      <c r="F2" s="9"/>
      <c r="G2" s="9"/>
      <c r="H2" s="10"/>
      <c r="I2" s="10"/>
    </row>
    <row r="3" spans="2:9" s="43" customFormat="1" ht="26.25" x14ac:dyDescent="0.4">
      <c r="B3" s="42" t="s">
        <v>15</v>
      </c>
      <c r="C3" s="9"/>
      <c r="D3" s="9"/>
      <c r="E3" s="9"/>
      <c r="F3" s="9"/>
    </row>
    <row r="4" spans="2:9" s="43" customFormat="1" ht="26.25" customHeight="1" x14ac:dyDescent="0.4">
      <c r="B4" s="112" t="s">
        <v>16</v>
      </c>
      <c r="C4" s="112"/>
      <c r="D4" s="112"/>
      <c r="E4" s="112"/>
      <c r="F4" s="44"/>
      <c r="G4" s="45"/>
      <c r="H4" s="45"/>
    </row>
    <row r="5" spans="2:9" s="2" customFormat="1" x14ac:dyDescent="0.25">
      <c r="B5" s="112"/>
      <c r="C5" s="112"/>
      <c r="D5" s="112"/>
      <c r="E5" s="112"/>
      <c r="F5" s="44"/>
      <c r="G5" s="45"/>
      <c r="H5" s="45"/>
    </row>
    <row r="6" spans="2:9" s="2" customFormat="1" x14ac:dyDescent="0.25">
      <c r="B6" s="112"/>
      <c r="C6" s="112"/>
      <c r="D6" s="112"/>
      <c r="E6" s="112"/>
      <c r="F6" s="44"/>
      <c r="G6" s="45"/>
      <c r="H6" s="45"/>
    </row>
    <row r="7" spans="2:9" s="2" customFormat="1" x14ac:dyDescent="0.25">
      <c r="B7" s="112"/>
      <c r="C7" s="112"/>
      <c r="D7" s="112"/>
      <c r="E7" s="112"/>
      <c r="F7" s="44"/>
      <c r="G7" s="45"/>
      <c r="H7" s="45"/>
    </row>
    <row r="8" spans="2:9" s="2" customFormat="1" x14ac:dyDescent="0.25">
      <c r="B8" s="112"/>
      <c r="C8" s="112"/>
      <c r="D8" s="112"/>
      <c r="E8" s="112"/>
      <c r="F8" s="46"/>
      <c r="G8" s="47"/>
      <c r="H8" s="47"/>
    </row>
    <row r="9" spans="2:9" s="2" customFormat="1" x14ac:dyDescent="0.25">
      <c r="B9" s="46"/>
      <c r="C9" s="46"/>
      <c r="D9" s="46"/>
      <c r="E9" s="46"/>
      <c r="F9" s="46"/>
      <c r="G9" s="47"/>
      <c r="H9" s="47"/>
    </row>
    <row r="10" spans="2:9" s="2" customFormat="1" x14ac:dyDescent="0.25">
      <c r="B10" s="46"/>
      <c r="C10" s="46"/>
      <c r="D10" s="46"/>
      <c r="E10" s="46"/>
      <c r="F10" s="46"/>
      <c r="G10" s="47"/>
      <c r="H10" s="47"/>
    </row>
    <row r="11" spans="2:9" s="2" customFormat="1" x14ac:dyDescent="0.25">
      <c r="B11" s="46"/>
      <c r="C11" s="46"/>
      <c r="D11" s="46"/>
      <c r="E11" s="46"/>
      <c r="F11" s="46"/>
      <c r="G11" s="47"/>
      <c r="H11" s="47"/>
    </row>
    <row r="12" spans="2:9" s="2" customFormat="1" x14ac:dyDescent="0.25">
      <c r="B12" s="46"/>
      <c r="C12" s="46"/>
      <c r="D12" s="46"/>
      <c r="E12" s="46"/>
      <c r="F12" s="46"/>
      <c r="G12" s="47"/>
      <c r="H12" s="47"/>
    </row>
    <row r="13" spans="2:9" s="2" customFormat="1" x14ac:dyDescent="0.25">
      <c r="B13" s="46"/>
      <c r="C13" s="46"/>
      <c r="D13" s="46"/>
      <c r="E13" s="46"/>
      <c r="F13" s="46"/>
      <c r="G13" s="47"/>
      <c r="H13" s="47"/>
    </row>
    <row r="14" spans="2:9" s="2" customFormat="1" x14ac:dyDescent="0.25">
      <c r="B14" s="46"/>
      <c r="C14" s="46"/>
      <c r="D14" s="46"/>
      <c r="E14" s="46"/>
      <c r="F14" s="46"/>
      <c r="G14" s="47"/>
      <c r="H14" s="47"/>
    </row>
    <row r="15" spans="2:9" s="2" customFormat="1" x14ac:dyDescent="0.25">
      <c r="B15" s="46"/>
      <c r="C15" s="46"/>
      <c r="D15" s="46"/>
      <c r="E15" s="46"/>
      <c r="F15" s="46"/>
      <c r="G15" s="47"/>
      <c r="H15" s="47"/>
    </row>
    <row r="16" spans="2:9" s="2" customFormat="1" x14ac:dyDescent="0.25">
      <c r="B16" s="46"/>
      <c r="C16" s="46"/>
      <c r="D16" s="46"/>
      <c r="E16" s="46"/>
      <c r="F16" s="46"/>
      <c r="G16" s="47"/>
      <c r="H16" s="47"/>
    </row>
    <row r="17" spans="1:21" s="2" customFormat="1" x14ac:dyDescent="0.25">
      <c r="B17" s="46"/>
      <c r="C17" s="46"/>
      <c r="D17" s="46"/>
      <c r="E17" s="46"/>
      <c r="F17" s="46"/>
      <c r="G17" s="47"/>
      <c r="H17" s="47"/>
    </row>
    <row r="18" spans="1:21" s="2" customFormat="1" x14ac:dyDescent="0.25">
      <c r="B18" s="46"/>
      <c r="C18" s="46"/>
      <c r="D18" s="46"/>
      <c r="E18" s="46"/>
      <c r="F18" s="46"/>
      <c r="G18" s="47"/>
      <c r="H18" s="47"/>
    </row>
    <row r="19" spans="1:21" s="2" customFormat="1" x14ac:dyDescent="0.25">
      <c r="B19" s="46"/>
      <c r="C19" s="46"/>
      <c r="D19" s="46"/>
      <c r="E19" s="46"/>
      <c r="F19" s="46"/>
      <c r="G19" s="47"/>
      <c r="H19" s="47"/>
    </row>
    <row r="20" spans="1:21" s="2" customFormat="1" x14ac:dyDescent="0.25">
      <c r="B20" s="46"/>
      <c r="C20" s="46"/>
      <c r="D20" s="46"/>
      <c r="E20" s="46"/>
      <c r="F20" s="46"/>
      <c r="G20" s="47"/>
      <c r="H20" s="47"/>
    </row>
    <row r="21" spans="1:21" s="2" customFormat="1" x14ac:dyDescent="0.25">
      <c r="B21" s="46"/>
      <c r="C21" s="46"/>
      <c r="D21" s="46"/>
      <c r="E21" s="46"/>
      <c r="F21" s="46"/>
      <c r="G21" s="47"/>
      <c r="H21" s="47"/>
    </row>
    <row r="22" spans="1:21" s="2" customFormat="1" x14ac:dyDescent="0.25">
      <c r="B22" s="46"/>
      <c r="C22" s="46"/>
      <c r="D22" s="46"/>
      <c r="E22" s="46"/>
      <c r="F22" s="46"/>
      <c r="G22" s="47"/>
      <c r="H22" s="47"/>
    </row>
    <row r="23" spans="1:21" s="2" customFormat="1" x14ac:dyDescent="0.25">
      <c r="B23" s="46"/>
      <c r="C23" s="46"/>
      <c r="D23" s="46"/>
      <c r="E23" s="46"/>
      <c r="F23" s="46"/>
      <c r="G23" s="47"/>
      <c r="H23" s="47"/>
    </row>
    <row r="24" spans="1:21" s="2" customFormat="1" x14ac:dyDescent="0.25">
      <c r="B24" s="46"/>
      <c r="C24" s="46"/>
      <c r="D24" s="46"/>
      <c r="E24" s="46"/>
      <c r="F24" s="46"/>
      <c r="G24" s="47"/>
      <c r="H24" s="47"/>
    </row>
    <row r="25" spans="1:21" s="2" customFormat="1" ht="15.75" customHeight="1" x14ac:dyDescent="0.25">
      <c r="C25" s="46"/>
      <c r="D25" s="46"/>
      <c r="E25" s="46"/>
      <c r="F25" s="46"/>
      <c r="G25" s="47"/>
      <c r="H25" s="47"/>
    </row>
    <row r="26" spans="1:21" s="2" customFormat="1" ht="15.75" customHeight="1" x14ac:dyDescent="0.25">
      <c r="B26" s="48" t="s">
        <v>17</v>
      </c>
      <c r="C26" s="46"/>
      <c r="D26" s="46"/>
      <c r="E26" s="46"/>
      <c r="F26" s="46"/>
      <c r="G26" s="47"/>
      <c r="H26" s="47"/>
    </row>
    <row r="27" spans="1:21" s="2" customFormat="1" ht="15.75" thickBot="1" x14ac:dyDescent="0.3">
      <c r="C27" s="9"/>
      <c r="D27" s="9"/>
      <c r="E27" s="9"/>
      <c r="F27" s="9"/>
      <c r="G27" s="19"/>
      <c r="H27" s="49"/>
      <c r="I27" s="49"/>
    </row>
    <row r="28" spans="1:21" x14ac:dyDescent="0.25">
      <c r="A28" s="50"/>
      <c r="B28" s="119" t="s">
        <v>18</v>
      </c>
      <c r="C28" s="120"/>
      <c r="D28" s="120"/>
      <c r="E28" s="120"/>
      <c r="F28" s="121"/>
      <c r="G28" s="51"/>
      <c r="H28" s="119" t="s">
        <v>19</v>
      </c>
      <c r="I28" s="120"/>
      <c r="J28" s="120"/>
      <c r="K28" s="120"/>
      <c r="L28" s="121"/>
      <c r="U28" s="37"/>
    </row>
    <row r="29" spans="1:21" ht="15" customHeight="1" x14ac:dyDescent="0.25">
      <c r="A29" s="50"/>
      <c r="B29" s="126" t="s">
        <v>20</v>
      </c>
      <c r="C29" s="127"/>
      <c r="D29" s="127"/>
      <c r="E29" s="127"/>
      <c r="F29" s="128"/>
      <c r="G29" s="52"/>
      <c r="H29" s="126" t="s">
        <v>21</v>
      </c>
      <c r="I29" s="127"/>
      <c r="J29" s="127"/>
      <c r="K29" s="127"/>
      <c r="L29" s="128"/>
      <c r="U29" s="37"/>
    </row>
    <row r="30" spans="1:21" ht="15" customHeight="1" x14ac:dyDescent="0.25">
      <c r="B30" s="53"/>
      <c r="C30" s="54"/>
      <c r="D30" s="54"/>
      <c r="E30" s="54"/>
      <c r="F30" s="55"/>
      <c r="G30" s="19"/>
      <c r="H30" s="53"/>
      <c r="I30" s="54"/>
      <c r="J30" s="54"/>
      <c r="K30" s="54"/>
      <c r="L30" s="55"/>
      <c r="U30" s="37"/>
    </row>
    <row r="31" spans="1:21" x14ac:dyDescent="0.25">
      <c r="B31" s="4"/>
      <c r="C31" s="5" t="s">
        <v>22</v>
      </c>
      <c r="D31" s="23">
        <v>21</v>
      </c>
      <c r="E31" s="19"/>
      <c r="F31" s="8"/>
      <c r="G31" s="19"/>
      <c r="H31" s="4"/>
      <c r="I31" s="5" t="s">
        <v>22</v>
      </c>
      <c r="J31" s="23">
        <v>21</v>
      </c>
      <c r="K31" s="19"/>
      <c r="L31" s="8"/>
      <c r="U31" s="37"/>
    </row>
    <row r="32" spans="1:21" x14ac:dyDescent="0.25">
      <c r="B32" s="4"/>
      <c r="C32" s="39"/>
      <c r="D32" s="6"/>
      <c r="E32" s="19"/>
      <c r="F32" s="8"/>
      <c r="G32" s="19"/>
      <c r="H32" s="4"/>
      <c r="I32" s="39"/>
      <c r="J32" s="6"/>
      <c r="K32" s="19"/>
      <c r="L32" s="8"/>
      <c r="U32" s="37"/>
    </row>
    <row r="33" spans="1:21" x14ac:dyDescent="0.25">
      <c r="B33" s="4"/>
      <c r="C33" s="39" t="s">
        <v>23</v>
      </c>
      <c r="D33" s="6">
        <v>11.5</v>
      </c>
      <c r="E33" s="19"/>
      <c r="F33" s="8"/>
      <c r="G33" s="19"/>
      <c r="H33" s="4"/>
      <c r="I33" s="39" t="s">
        <v>23</v>
      </c>
      <c r="J33" s="6">
        <v>11.5</v>
      </c>
      <c r="K33" s="19"/>
      <c r="L33" s="8"/>
      <c r="U33" s="37"/>
    </row>
    <row r="34" spans="1:21" x14ac:dyDescent="0.25">
      <c r="B34" s="4"/>
      <c r="C34" s="5" t="s">
        <v>24</v>
      </c>
      <c r="D34" s="23">
        <f>D31-(D33)</f>
        <v>9.5</v>
      </c>
      <c r="E34" s="19"/>
      <c r="F34" s="8"/>
      <c r="G34" s="19"/>
      <c r="H34" s="4"/>
      <c r="I34" s="5" t="s">
        <v>24</v>
      </c>
      <c r="J34" s="23">
        <f>J31-(J33)</f>
        <v>9.5</v>
      </c>
      <c r="K34" s="19"/>
      <c r="L34" s="8"/>
      <c r="U34" s="37"/>
    </row>
    <row r="35" spans="1:21" x14ac:dyDescent="0.25">
      <c r="B35" s="4"/>
      <c r="C35" s="39"/>
      <c r="D35" s="6"/>
      <c r="E35" s="19"/>
      <c r="F35" s="8"/>
      <c r="G35" s="19"/>
      <c r="H35" s="4"/>
      <c r="I35" s="39"/>
      <c r="J35" s="6"/>
      <c r="K35" s="19"/>
      <c r="L35" s="8"/>
      <c r="U35" s="37"/>
    </row>
    <row r="36" spans="1:21" x14ac:dyDescent="0.25">
      <c r="B36" s="4"/>
      <c r="C36" s="39" t="s">
        <v>25</v>
      </c>
      <c r="D36" s="6">
        <v>0</v>
      </c>
      <c r="E36" s="19"/>
      <c r="F36" s="8"/>
      <c r="G36" s="19"/>
      <c r="H36" s="4"/>
      <c r="I36" s="39" t="s">
        <v>25</v>
      </c>
      <c r="J36" s="6">
        <v>3</v>
      </c>
      <c r="K36" s="19"/>
      <c r="L36" s="8"/>
      <c r="U36" s="37"/>
    </row>
    <row r="37" spans="1:21" x14ac:dyDescent="0.25">
      <c r="B37" s="4"/>
      <c r="C37" s="39" t="s">
        <v>26</v>
      </c>
      <c r="D37" s="6">
        <v>0</v>
      </c>
      <c r="E37" s="19"/>
      <c r="F37" s="8"/>
      <c r="G37" s="19"/>
      <c r="H37" s="4"/>
      <c r="I37" s="39" t="s">
        <v>26</v>
      </c>
      <c r="J37" s="6">
        <v>2.5</v>
      </c>
      <c r="K37" s="19"/>
      <c r="L37" s="8"/>
      <c r="U37" s="37"/>
    </row>
    <row r="38" spans="1:21" x14ac:dyDescent="0.25">
      <c r="B38" s="4"/>
      <c r="C38" s="39" t="s">
        <v>27</v>
      </c>
      <c r="D38" s="6">
        <v>0</v>
      </c>
      <c r="E38" s="19"/>
      <c r="F38" s="8"/>
      <c r="G38" s="19"/>
      <c r="H38" s="4"/>
      <c r="I38" s="39" t="s">
        <v>27</v>
      </c>
      <c r="J38" s="6">
        <v>0</v>
      </c>
      <c r="K38" s="19"/>
      <c r="L38" s="8"/>
      <c r="U38" s="37"/>
    </row>
    <row r="39" spans="1:21" s="2" customFormat="1" x14ac:dyDescent="0.25">
      <c r="B39" s="4"/>
      <c r="C39" s="5" t="s">
        <v>28</v>
      </c>
      <c r="D39" s="23">
        <v>9.5</v>
      </c>
      <c r="E39" s="7"/>
      <c r="F39" s="8"/>
      <c r="G39" s="7"/>
      <c r="H39" s="4"/>
      <c r="I39" s="5" t="s">
        <v>28</v>
      </c>
      <c r="J39" s="23">
        <f>J34-SUM(J36:J38)</f>
        <v>4</v>
      </c>
      <c r="K39" s="7"/>
      <c r="L39" s="8"/>
    </row>
    <row r="40" spans="1:21" s="2" customFormat="1" x14ac:dyDescent="0.25">
      <c r="B40" s="4"/>
      <c r="C40" s="7"/>
      <c r="D40" s="7"/>
      <c r="E40" s="7"/>
      <c r="F40" s="8"/>
      <c r="G40" s="7"/>
      <c r="H40" s="4"/>
      <c r="I40" s="7"/>
      <c r="J40" s="7"/>
      <c r="K40" s="7"/>
      <c r="L40" s="8"/>
    </row>
    <row r="41" spans="1:21" s="2" customFormat="1" x14ac:dyDescent="0.25">
      <c r="B41" s="122" t="s">
        <v>29</v>
      </c>
      <c r="C41" s="123"/>
      <c r="D41" s="123"/>
      <c r="E41" s="123"/>
      <c r="F41" s="124"/>
      <c r="G41" s="56"/>
      <c r="H41" s="122" t="s">
        <v>29</v>
      </c>
      <c r="I41" s="123"/>
      <c r="J41" s="123"/>
      <c r="K41" s="123"/>
      <c r="L41" s="124"/>
    </row>
    <row r="42" spans="1:21" x14ac:dyDescent="0.25">
      <c r="B42" s="4"/>
      <c r="C42" s="11"/>
      <c r="D42" s="12">
        <v>2021</v>
      </c>
      <c r="E42" s="13">
        <v>2022</v>
      </c>
      <c r="F42" s="8"/>
      <c r="G42" s="19"/>
      <c r="H42" s="4"/>
      <c r="I42" s="11"/>
      <c r="J42" s="12">
        <v>2021</v>
      </c>
      <c r="K42" s="13">
        <v>2022</v>
      </c>
      <c r="L42" s="8"/>
      <c r="U42" s="37"/>
    </row>
    <row r="43" spans="1:21" x14ac:dyDescent="0.25">
      <c r="A43" s="50"/>
      <c r="B43" s="14"/>
      <c r="C43" s="5" t="s">
        <v>30</v>
      </c>
      <c r="D43" s="15">
        <f>D39/38*80190</f>
        <v>20047.5</v>
      </c>
      <c r="E43" s="16" t="s">
        <v>31</v>
      </c>
      <c r="F43" s="8"/>
      <c r="G43" s="19"/>
      <c r="H43" s="14"/>
      <c r="I43" s="5" t="s">
        <v>30</v>
      </c>
      <c r="J43" s="15">
        <f>J39/38*80190</f>
        <v>8441.0526315789466</v>
      </c>
      <c r="K43" s="16" t="s">
        <v>31</v>
      </c>
      <c r="L43" s="8"/>
      <c r="U43" s="37"/>
    </row>
    <row r="44" spans="1:21" x14ac:dyDescent="0.25">
      <c r="A44" s="50"/>
      <c r="B44" s="14"/>
      <c r="C44" s="5" t="s">
        <v>32</v>
      </c>
      <c r="D44" s="6" t="s">
        <v>31</v>
      </c>
      <c r="E44" s="17">
        <f>IF(D39&gt;=2,D39/38*80799.44*15%,0)</f>
        <v>3029.9789999999998</v>
      </c>
      <c r="F44" s="8"/>
      <c r="G44" s="19"/>
      <c r="H44" s="14"/>
      <c r="I44" s="5" t="s">
        <v>32</v>
      </c>
      <c r="J44" s="6" t="s">
        <v>31</v>
      </c>
      <c r="K44" s="17">
        <f>IF(J39&gt;=2,J39/38*80799.44*15%,0)</f>
        <v>1275.7806315789474</v>
      </c>
      <c r="L44" s="8"/>
      <c r="U44" s="37"/>
    </row>
    <row r="45" spans="1:21" x14ac:dyDescent="0.25">
      <c r="B45" s="4"/>
      <c r="C45" s="5" t="s">
        <v>33</v>
      </c>
      <c r="D45" s="6" t="s">
        <v>31</v>
      </c>
      <c r="E45" s="57">
        <f>(80799.44*(D39/38))-E44</f>
        <v>17169.881000000001</v>
      </c>
      <c r="F45" s="8"/>
      <c r="G45" s="19"/>
      <c r="H45" s="4"/>
      <c r="I45" s="5" t="s">
        <v>33</v>
      </c>
      <c r="J45" s="6" t="s">
        <v>31</v>
      </c>
      <c r="K45" s="57">
        <f>(80799.44*(J39/38))-K44</f>
        <v>7229.4235789473678</v>
      </c>
      <c r="L45" s="8"/>
      <c r="U45" s="37"/>
    </row>
    <row r="46" spans="1:21" x14ac:dyDescent="0.25">
      <c r="B46" s="4"/>
      <c r="C46" s="19"/>
      <c r="D46" s="19"/>
      <c r="E46" s="20"/>
      <c r="F46" s="8"/>
      <c r="G46" s="19"/>
      <c r="H46" s="4"/>
      <c r="I46" s="19"/>
      <c r="J46" s="19"/>
      <c r="K46" s="20"/>
      <c r="L46" s="8"/>
      <c r="U46" s="37"/>
    </row>
    <row r="47" spans="1:21" ht="15" customHeight="1" x14ac:dyDescent="0.25">
      <c r="B47" s="122" t="s">
        <v>34</v>
      </c>
      <c r="C47" s="123"/>
      <c r="D47" s="123"/>
      <c r="E47" s="123"/>
      <c r="F47" s="124"/>
      <c r="G47" s="19"/>
      <c r="H47" s="122" t="s">
        <v>34</v>
      </c>
      <c r="I47" s="123"/>
      <c r="J47" s="123"/>
      <c r="K47" s="123"/>
      <c r="L47" s="124"/>
      <c r="U47" s="37"/>
    </row>
    <row r="48" spans="1:21" ht="15" customHeight="1" x14ac:dyDescent="0.25">
      <c r="B48" s="4"/>
      <c r="C48" s="129" t="s">
        <v>35</v>
      </c>
      <c r="D48" s="129"/>
      <c r="E48" s="129"/>
      <c r="F48" s="58"/>
      <c r="G48" s="19"/>
      <c r="H48" s="59"/>
      <c r="I48" s="129" t="s">
        <v>36</v>
      </c>
      <c r="J48" s="129"/>
      <c r="K48" s="129"/>
      <c r="L48" s="58"/>
      <c r="U48" s="37"/>
    </row>
    <row r="49" spans="2:21" x14ac:dyDescent="0.25">
      <c r="B49" s="60"/>
      <c r="C49" s="129"/>
      <c r="D49" s="129"/>
      <c r="E49" s="129"/>
      <c r="F49" s="58"/>
      <c r="G49" s="19"/>
      <c r="H49" s="60"/>
      <c r="I49" s="129"/>
      <c r="J49" s="129"/>
      <c r="K49" s="129"/>
      <c r="L49" s="58"/>
      <c r="U49" s="37"/>
    </row>
    <row r="50" spans="2:21" x14ac:dyDescent="0.25">
      <c r="B50" s="60"/>
      <c r="C50" s="129"/>
      <c r="D50" s="129"/>
      <c r="E50" s="129"/>
      <c r="F50" s="58"/>
      <c r="G50" s="19"/>
      <c r="H50" s="60"/>
      <c r="I50" s="129"/>
      <c r="J50" s="129"/>
      <c r="K50" s="129"/>
      <c r="L50" s="58"/>
      <c r="U50" s="37"/>
    </row>
    <row r="51" spans="2:21" x14ac:dyDescent="0.25">
      <c r="B51" s="4"/>
      <c r="C51" s="19"/>
      <c r="D51" s="19"/>
      <c r="E51" s="19"/>
      <c r="F51" s="8"/>
      <c r="G51" s="19"/>
      <c r="H51" s="4"/>
      <c r="I51" s="61"/>
      <c r="J51" s="34"/>
      <c r="K51" s="34"/>
      <c r="L51" s="8"/>
      <c r="U51" s="37"/>
    </row>
    <row r="52" spans="2:21" ht="15" customHeight="1" x14ac:dyDescent="0.25">
      <c r="B52" s="4"/>
      <c r="C52" s="125" t="s">
        <v>37</v>
      </c>
      <c r="D52" s="21">
        <f>E45/43.4/D34</f>
        <v>41.644145040019403</v>
      </c>
      <c r="E52" s="22"/>
      <c r="F52" s="8"/>
      <c r="G52" s="19"/>
      <c r="H52" s="4"/>
      <c r="I52" s="125" t="s">
        <v>37</v>
      </c>
      <c r="J52" s="62">
        <f>K45/43.4/J34</f>
        <v>17.53437685895554</v>
      </c>
      <c r="K52" s="22"/>
      <c r="L52" s="8"/>
      <c r="U52" s="37"/>
    </row>
    <row r="53" spans="2:21" x14ac:dyDescent="0.25">
      <c r="B53" s="4"/>
      <c r="C53" s="125"/>
      <c r="D53" s="21"/>
      <c r="E53" s="22"/>
      <c r="F53" s="8"/>
      <c r="G53" s="19"/>
      <c r="H53" s="4"/>
      <c r="I53" s="125"/>
      <c r="J53" s="62"/>
      <c r="K53" s="22"/>
      <c r="L53" s="8"/>
      <c r="U53" s="37"/>
    </row>
    <row r="54" spans="2:21" ht="49.5" customHeight="1" x14ac:dyDescent="0.25">
      <c r="B54" s="4"/>
      <c r="C54" s="19"/>
      <c r="D54" s="23" t="s">
        <v>38</v>
      </c>
      <c r="E54" s="24" t="s">
        <v>39</v>
      </c>
      <c r="F54" s="8"/>
      <c r="G54" s="19"/>
      <c r="H54" s="4"/>
      <c r="I54" s="19"/>
      <c r="J54" s="23" t="s">
        <v>38</v>
      </c>
      <c r="K54" s="24" t="s">
        <v>39</v>
      </c>
      <c r="L54" s="8"/>
      <c r="U54" s="37"/>
    </row>
    <row r="55" spans="2:21" x14ac:dyDescent="0.25">
      <c r="B55" s="4"/>
      <c r="C55" s="25" t="s">
        <v>40</v>
      </c>
      <c r="D55" s="26">
        <f>E45/21.19</f>
        <v>810.28225578102877</v>
      </c>
      <c r="E55" s="27">
        <f>D55/43.4/D34</f>
        <v>1.9652734799442853</v>
      </c>
      <c r="F55" s="8"/>
      <c r="G55" s="19"/>
      <c r="H55" s="4"/>
      <c r="I55" s="25" t="s">
        <v>40</v>
      </c>
      <c r="J55" s="26">
        <f>K45/21.19</f>
        <v>341.17147611832786</v>
      </c>
      <c r="K55" s="27">
        <f>J55/43.4/J34</f>
        <v>0.82748357050285681</v>
      </c>
      <c r="L55" s="8"/>
      <c r="U55" s="37"/>
    </row>
    <row r="56" spans="2:21" x14ac:dyDescent="0.25">
      <c r="B56" s="4"/>
      <c r="C56" s="5" t="s">
        <v>41</v>
      </c>
      <c r="D56" s="28">
        <f>E45/26.48</f>
        <v>648.40940332326284</v>
      </c>
      <c r="E56" s="29">
        <f>D56/43.4/D39</f>
        <v>1.5726640876140259</v>
      </c>
      <c r="F56" s="8"/>
      <c r="G56" s="19"/>
      <c r="H56" s="4"/>
      <c r="I56" s="5" t="s">
        <v>41</v>
      </c>
      <c r="J56" s="28">
        <f>K45/26.48</f>
        <v>273.01448560979486</v>
      </c>
      <c r="K56" s="29">
        <f>J56/43.4/J34</f>
        <v>0.66217435267958979</v>
      </c>
      <c r="L56" s="8"/>
      <c r="U56" s="37"/>
    </row>
    <row r="57" spans="2:21" x14ac:dyDescent="0.25">
      <c r="B57" s="4"/>
      <c r="C57" s="19"/>
      <c r="D57" s="19"/>
      <c r="E57" s="19"/>
      <c r="F57" s="8"/>
      <c r="G57" s="19"/>
      <c r="H57" s="4"/>
      <c r="I57" s="19"/>
      <c r="J57" s="19"/>
      <c r="K57" s="19"/>
      <c r="L57" s="8"/>
      <c r="U57" s="37"/>
    </row>
    <row r="58" spans="2:21" ht="15.75" customHeight="1" thickBot="1" x14ac:dyDescent="0.3">
      <c r="B58" s="30"/>
      <c r="C58" s="31"/>
      <c r="D58" s="31"/>
      <c r="E58" s="31"/>
      <c r="F58" s="32"/>
      <c r="G58" s="19"/>
      <c r="H58" s="30"/>
      <c r="I58" s="31"/>
      <c r="J58" s="31"/>
      <c r="K58" s="31"/>
      <c r="L58" s="32"/>
      <c r="U58" s="37"/>
    </row>
    <row r="59" spans="2:21" s="2" customFormat="1" x14ac:dyDescent="0.25">
      <c r="B59" s="33" t="s">
        <v>42</v>
      </c>
      <c r="C59" s="9"/>
      <c r="D59" s="9"/>
      <c r="E59" s="9"/>
      <c r="F59" s="9"/>
      <c r="G59" s="19"/>
      <c r="H59" s="33" t="s">
        <v>42</v>
      </c>
      <c r="I59" s="9"/>
      <c r="J59" s="9"/>
      <c r="K59" s="9"/>
      <c r="L59" s="9"/>
    </row>
    <row r="60" spans="2:21" s="2" customFormat="1" x14ac:dyDescent="0.25">
      <c r="B60" s="33" t="s">
        <v>43</v>
      </c>
      <c r="C60" s="9"/>
      <c r="D60" s="9"/>
      <c r="E60" s="9"/>
      <c r="F60" s="9"/>
      <c r="G60" s="19"/>
      <c r="H60" s="33" t="s">
        <v>43</v>
      </c>
      <c r="I60" s="9"/>
      <c r="J60" s="9"/>
      <c r="K60" s="9"/>
      <c r="L60" s="9"/>
    </row>
    <row r="61" spans="2:21" s="2" customFormat="1" x14ac:dyDescent="0.25">
      <c r="B61" s="34"/>
      <c r="C61" s="9"/>
      <c r="D61" s="9"/>
      <c r="E61" s="9"/>
      <c r="F61" s="9"/>
      <c r="G61" s="9"/>
      <c r="H61" s="10"/>
      <c r="I61" s="10"/>
    </row>
    <row r="62" spans="2:21" s="2" customFormat="1" x14ac:dyDescent="0.25">
      <c r="B62" s="34"/>
      <c r="C62" s="9"/>
      <c r="D62" s="9"/>
      <c r="E62" s="9"/>
      <c r="F62" s="9"/>
      <c r="G62" s="9"/>
      <c r="H62" s="10"/>
      <c r="I62" s="10"/>
    </row>
    <row r="63" spans="2:21" s="2" customFormat="1" ht="15.75" thickBot="1" x14ac:dyDescent="0.3">
      <c r="B63" s="34"/>
      <c r="C63" s="9"/>
      <c r="D63" s="9"/>
      <c r="E63" s="9"/>
      <c r="F63" s="9"/>
      <c r="G63" s="9"/>
      <c r="H63" s="10"/>
      <c r="I63" s="10"/>
    </row>
    <row r="64" spans="2:21" s="2" customFormat="1" x14ac:dyDescent="0.25">
      <c r="B64" s="119" t="s">
        <v>44</v>
      </c>
      <c r="C64" s="120"/>
      <c r="D64" s="120"/>
      <c r="E64" s="120"/>
      <c r="F64" s="121"/>
      <c r="G64" s="9"/>
      <c r="H64" s="10"/>
      <c r="I64" s="10"/>
    </row>
    <row r="65" spans="2:9" s="2" customFormat="1" x14ac:dyDescent="0.25">
      <c r="B65" s="130" t="s">
        <v>45</v>
      </c>
      <c r="C65" s="131"/>
      <c r="D65" s="131"/>
      <c r="E65" s="131"/>
      <c r="F65" s="132"/>
      <c r="G65" s="9"/>
      <c r="H65" s="10"/>
      <c r="I65" s="10"/>
    </row>
    <row r="66" spans="2:9" s="2" customFormat="1" ht="15.75" thickBot="1" x14ac:dyDescent="0.3">
      <c r="B66" s="53"/>
      <c r="C66" s="54"/>
      <c r="D66" s="54"/>
      <c r="E66" s="54"/>
      <c r="F66" s="55"/>
      <c r="G66" s="9"/>
      <c r="H66" s="10"/>
      <c r="I66" s="10"/>
    </row>
    <row r="67" spans="2:9" s="2" customFormat="1" ht="15.75" thickBot="1" x14ac:dyDescent="0.3">
      <c r="B67" s="4"/>
      <c r="C67" s="5" t="s">
        <v>22</v>
      </c>
      <c r="D67" s="3"/>
      <c r="E67" s="38" t="s">
        <v>46</v>
      </c>
      <c r="F67" s="8"/>
      <c r="G67" s="9"/>
      <c r="H67" s="10"/>
      <c r="I67" s="10"/>
    </row>
    <row r="68" spans="2:9" s="2" customFormat="1" ht="15.75" thickBot="1" x14ac:dyDescent="0.3">
      <c r="B68" s="4"/>
      <c r="C68" s="39"/>
      <c r="D68" s="6"/>
      <c r="E68" s="40"/>
      <c r="F68" s="8"/>
      <c r="G68" s="9"/>
      <c r="H68" s="10"/>
      <c r="I68" s="10"/>
    </row>
    <row r="69" spans="2:9" s="2" customFormat="1" ht="15.75" thickBot="1" x14ac:dyDescent="0.3">
      <c r="B69" s="4"/>
      <c r="C69" s="39" t="s">
        <v>23</v>
      </c>
      <c r="D69" s="3"/>
      <c r="E69" s="38" t="s">
        <v>46</v>
      </c>
      <c r="F69" s="8"/>
      <c r="G69" s="9"/>
      <c r="H69" s="10"/>
      <c r="I69" s="10"/>
    </row>
    <row r="70" spans="2:9" s="2" customFormat="1" x14ac:dyDescent="0.25">
      <c r="B70" s="4"/>
      <c r="C70" s="5" t="s">
        <v>24</v>
      </c>
      <c r="D70" s="6">
        <f>D67-(D69)</f>
        <v>0</v>
      </c>
      <c r="E70" s="40"/>
      <c r="F70" s="8"/>
      <c r="G70" s="9"/>
      <c r="H70" s="10"/>
      <c r="I70" s="10"/>
    </row>
    <row r="71" spans="2:9" s="2" customFormat="1" ht="15.75" thickBot="1" x14ac:dyDescent="0.3">
      <c r="B71" s="4"/>
      <c r="C71" s="39"/>
      <c r="D71" s="6"/>
      <c r="E71" s="40"/>
      <c r="F71" s="8"/>
      <c r="G71" s="9"/>
      <c r="H71" s="10"/>
      <c r="I71" s="10"/>
    </row>
    <row r="72" spans="2:9" s="2" customFormat="1" ht="15.75" thickBot="1" x14ac:dyDescent="0.3">
      <c r="B72" s="4"/>
      <c r="C72" s="39" t="s">
        <v>47</v>
      </c>
      <c r="D72" s="3"/>
      <c r="E72" s="38" t="s">
        <v>46</v>
      </c>
      <c r="F72" s="8"/>
      <c r="G72" s="9"/>
      <c r="H72" s="10"/>
      <c r="I72" s="10"/>
    </row>
    <row r="73" spans="2:9" s="2" customFormat="1" ht="15.75" thickBot="1" x14ac:dyDescent="0.3">
      <c r="B73" s="4"/>
      <c r="C73" s="39" t="s">
        <v>48</v>
      </c>
      <c r="D73" s="3"/>
      <c r="E73" s="38" t="s">
        <v>46</v>
      </c>
      <c r="F73" s="8"/>
      <c r="G73" s="9"/>
      <c r="H73" s="10"/>
      <c r="I73" s="10"/>
    </row>
    <row r="74" spans="2:9" s="2" customFormat="1" ht="15.75" thickBot="1" x14ac:dyDescent="0.3">
      <c r="B74" s="4"/>
      <c r="C74" s="39" t="s">
        <v>27</v>
      </c>
      <c r="D74" s="3"/>
      <c r="E74" s="38" t="s">
        <v>46</v>
      </c>
      <c r="F74" s="8"/>
      <c r="G74" s="9"/>
      <c r="H74" s="10"/>
      <c r="I74" s="10"/>
    </row>
    <row r="75" spans="2:9" s="2" customFormat="1" x14ac:dyDescent="0.25">
      <c r="B75" s="4"/>
      <c r="C75" s="5" t="s">
        <v>28</v>
      </c>
      <c r="D75" s="6">
        <f>IF(D70-SUM(D72:D74)&lt;=0,0,D70-SUM(D72:D74))</f>
        <v>0</v>
      </c>
      <c r="E75" s="7"/>
      <c r="F75" s="8"/>
      <c r="G75" s="9"/>
      <c r="H75" s="10"/>
      <c r="I75" s="10"/>
    </row>
    <row r="76" spans="2:9" s="2" customFormat="1" x14ac:dyDescent="0.25">
      <c r="B76" s="4"/>
      <c r="C76" s="7"/>
      <c r="D76" s="7"/>
      <c r="E76" s="7"/>
      <c r="F76" s="8"/>
      <c r="G76" s="9"/>
      <c r="H76" s="10"/>
      <c r="I76" s="10"/>
    </row>
    <row r="77" spans="2:9" s="2" customFormat="1" x14ac:dyDescent="0.25">
      <c r="B77" s="122" t="s">
        <v>29</v>
      </c>
      <c r="C77" s="123"/>
      <c r="D77" s="123"/>
      <c r="E77" s="123"/>
      <c r="F77" s="124"/>
      <c r="G77" s="9"/>
      <c r="H77" s="10"/>
      <c r="I77" s="10"/>
    </row>
    <row r="78" spans="2:9" s="2" customFormat="1" x14ac:dyDescent="0.25">
      <c r="B78" s="4"/>
      <c r="C78" s="11"/>
      <c r="D78" s="12">
        <v>2021</v>
      </c>
      <c r="E78" s="13">
        <v>2022</v>
      </c>
      <c r="F78" s="8"/>
      <c r="G78" s="9"/>
      <c r="H78" s="10"/>
      <c r="I78" s="10"/>
    </row>
    <row r="79" spans="2:9" s="2" customFormat="1" x14ac:dyDescent="0.25">
      <c r="B79" s="14"/>
      <c r="C79" s="5" t="s">
        <v>30</v>
      </c>
      <c r="D79" s="15">
        <f>IF(D75/38*80190&lt;0,0,D75/38*80190)</f>
        <v>0</v>
      </c>
      <c r="E79" s="16" t="s">
        <v>31</v>
      </c>
      <c r="F79" s="8"/>
      <c r="G79" s="9"/>
      <c r="H79" s="10"/>
      <c r="I79" s="10"/>
    </row>
    <row r="80" spans="2:9" s="2" customFormat="1" x14ac:dyDescent="0.25">
      <c r="B80" s="14"/>
      <c r="C80" s="5" t="s">
        <v>32</v>
      </c>
      <c r="D80" s="6" t="s">
        <v>31</v>
      </c>
      <c r="E80" s="17">
        <f>IF(D75&gt;=2,D75/38*80799.44*15%,0)</f>
        <v>0</v>
      </c>
      <c r="F80" s="8"/>
      <c r="G80" s="9"/>
      <c r="H80" s="10"/>
      <c r="I80" s="10"/>
    </row>
    <row r="81" spans="2:9" s="2" customFormat="1" x14ac:dyDescent="0.25">
      <c r="B81" s="4"/>
      <c r="C81" s="5" t="s">
        <v>33</v>
      </c>
      <c r="D81" s="6" t="s">
        <v>31</v>
      </c>
      <c r="E81" s="18">
        <f>IF((80799.44*(D75/38)-E80)&lt;=0,0,(80799.44*(D75/38))-E80)</f>
        <v>0</v>
      </c>
      <c r="F81" s="8"/>
      <c r="G81" s="9"/>
      <c r="H81" s="10"/>
      <c r="I81" s="10"/>
    </row>
    <row r="82" spans="2:9" s="2" customFormat="1" x14ac:dyDescent="0.25">
      <c r="B82" s="4"/>
      <c r="C82" s="19"/>
      <c r="D82" s="19"/>
      <c r="E82" s="20"/>
      <c r="F82" s="8"/>
      <c r="G82" s="9"/>
      <c r="H82" s="10"/>
      <c r="I82" s="10" t="s">
        <v>49</v>
      </c>
    </row>
    <row r="83" spans="2:9" s="2" customFormat="1" x14ac:dyDescent="0.25">
      <c r="B83" s="122" t="s">
        <v>34</v>
      </c>
      <c r="C83" s="123"/>
      <c r="D83" s="123"/>
      <c r="E83" s="123"/>
      <c r="F83" s="124"/>
      <c r="G83" s="9"/>
      <c r="H83" s="10"/>
      <c r="I83" s="10"/>
    </row>
    <row r="84" spans="2:9" s="2" customFormat="1" x14ac:dyDescent="0.25">
      <c r="B84" s="4"/>
      <c r="C84" s="19"/>
      <c r="D84" s="19"/>
      <c r="E84" s="19"/>
      <c r="F84" s="8"/>
      <c r="G84" s="9"/>
      <c r="H84" s="10"/>
      <c r="I84" s="10"/>
    </row>
    <row r="85" spans="2:9" s="2" customFormat="1" ht="15" customHeight="1" x14ac:dyDescent="0.25">
      <c r="B85" s="4"/>
      <c r="C85" s="125" t="s">
        <v>37</v>
      </c>
      <c r="D85" s="21">
        <f>IFERROR(E81/43.4/D70,0)</f>
        <v>0</v>
      </c>
      <c r="E85" s="22"/>
      <c r="F85" s="8"/>
      <c r="G85" s="9"/>
      <c r="H85" s="10"/>
      <c r="I85" s="10"/>
    </row>
    <row r="86" spans="2:9" s="2" customFormat="1" ht="15" customHeight="1" x14ac:dyDescent="0.25">
      <c r="B86" s="4"/>
      <c r="C86" s="125"/>
      <c r="D86" s="21"/>
      <c r="E86" s="22"/>
      <c r="F86" s="8"/>
      <c r="G86" s="9"/>
      <c r="H86" s="10"/>
      <c r="I86" s="10"/>
    </row>
    <row r="87" spans="2:9" s="2" customFormat="1" ht="36.75" x14ac:dyDescent="0.25">
      <c r="B87" s="4"/>
      <c r="C87" s="19"/>
      <c r="D87" s="23" t="s">
        <v>38</v>
      </c>
      <c r="E87" s="24" t="s">
        <v>39</v>
      </c>
      <c r="F87" s="8"/>
      <c r="G87" s="9"/>
      <c r="H87" s="10"/>
      <c r="I87" s="10"/>
    </row>
    <row r="88" spans="2:9" s="2" customFormat="1" x14ac:dyDescent="0.25">
      <c r="B88" s="4"/>
      <c r="C88" s="25" t="s">
        <v>40</v>
      </c>
      <c r="D88" s="26">
        <f>E81/21.19</f>
        <v>0</v>
      </c>
      <c r="E88" s="27">
        <f>IFERROR(D88/43.4/D70,0)</f>
        <v>0</v>
      </c>
      <c r="F88" s="8"/>
      <c r="G88" s="9"/>
      <c r="H88" s="10"/>
      <c r="I88" s="10"/>
    </row>
    <row r="89" spans="2:9" s="2" customFormat="1" x14ac:dyDescent="0.25">
      <c r="B89" s="4"/>
      <c r="C89" s="5" t="s">
        <v>41</v>
      </c>
      <c r="D89" s="28">
        <f>E81/26.48</f>
        <v>0</v>
      </c>
      <c r="E89" s="29">
        <f>IFERROR(D89/43.4/D70,0)</f>
        <v>0</v>
      </c>
      <c r="F89" s="8"/>
      <c r="G89" s="9"/>
      <c r="H89" s="10"/>
      <c r="I89" s="10"/>
    </row>
    <row r="90" spans="2:9" s="2" customFormat="1" x14ac:dyDescent="0.25">
      <c r="B90" s="4"/>
      <c r="C90" s="19"/>
      <c r="D90" s="19"/>
      <c r="E90" s="19"/>
      <c r="F90" s="8"/>
      <c r="G90" s="9"/>
      <c r="H90" s="10"/>
      <c r="I90" s="10"/>
    </row>
    <row r="91" spans="2:9" s="2" customFormat="1" ht="15.75" thickBot="1" x14ac:dyDescent="0.3">
      <c r="B91" s="30"/>
      <c r="C91" s="31"/>
      <c r="D91" s="31"/>
      <c r="E91" s="31"/>
      <c r="F91" s="32"/>
      <c r="G91" s="9"/>
      <c r="H91" s="10"/>
      <c r="I91" s="10"/>
    </row>
    <row r="92" spans="2:9" s="2" customFormat="1" x14ac:dyDescent="0.25">
      <c r="B92" s="33" t="s">
        <v>42</v>
      </c>
      <c r="C92" s="9"/>
      <c r="D92" s="9"/>
      <c r="E92" s="9"/>
      <c r="F92" s="9"/>
      <c r="G92" s="9"/>
      <c r="H92" s="10"/>
      <c r="I92" s="10"/>
    </row>
    <row r="93" spans="2:9" s="2" customFormat="1" x14ac:dyDescent="0.25">
      <c r="B93" s="33" t="s">
        <v>43</v>
      </c>
      <c r="C93" s="9"/>
      <c r="D93" s="9"/>
      <c r="E93" s="9"/>
      <c r="F93" s="9"/>
      <c r="G93" s="9"/>
      <c r="H93" s="10"/>
      <c r="I93" s="10"/>
    </row>
    <row r="94" spans="2:9" s="2" customFormat="1" hidden="1" x14ac:dyDescent="0.25">
      <c r="B94" s="34"/>
      <c r="C94" s="35"/>
      <c r="D94" s="35"/>
      <c r="E94" s="35"/>
      <c r="F94" s="35"/>
      <c r="G94" s="35"/>
      <c r="H94" s="36"/>
      <c r="I94" s="36"/>
    </row>
    <row r="95" spans="2:9" s="2" customFormat="1" hidden="1" x14ac:dyDescent="0.25">
      <c r="B95" s="34"/>
      <c r="C95" s="35"/>
      <c r="D95" s="35"/>
      <c r="E95" s="35"/>
      <c r="F95" s="35"/>
      <c r="G95" s="35"/>
      <c r="H95" s="36"/>
      <c r="I95" s="36"/>
    </row>
    <row r="96" spans="2:9" s="2" customFormat="1" hidden="1" x14ac:dyDescent="0.25">
      <c r="B96" s="34"/>
      <c r="C96" s="35"/>
      <c r="D96" s="35"/>
      <c r="E96" s="35"/>
      <c r="F96" s="35"/>
      <c r="G96" s="35"/>
      <c r="H96" s="36"/>
      <c r="I96" s="36"/>
    </row>
    <row r="97" spans="2:9" s="2" customFormat="1" hidden="1" x14ac:dyDescent="0.25">
      <c r="B97" s="34"/>
      <c r="C97" s="35"/>
      <c r="D97" s="35"/>
      <c r="E97" s="35"/>
      <c r="F97" s="35"/>
      <c r="G97" s="35"/>
      <c r="H97" s="36"/>
      <c r="I97" s="36"/>
    </row>
    <row r="98" spans="2:9" s="2" customFormat="1" hidden="1" x14ac:dyDescent="0.25">
      <c r="B98" s="34"/>
      <c r="C98" s="35"/>
      <c r="D98" s="35"/>
      <c r="E98" s="35"/>
      <c r="F98" s="35"/>
      <c r="G98" s="35"/>
      <c r="H98" s="36"/>
      <c r="I98" s="36"/>
    </row>
    <row r="99" spans="2:9" s="2" customFormat="1" hidden="1" x14ac:dyDescent="0.25">
      <c r="B99" s="34"/>
      <c r="C99" s="35"/>
      <c r="D99" s="35"/>
      <c r="E99" s="35"/>
      <c r="F99" s="35"/>
      <c r="G99" s="35"/>
      <c r="H99" s="36"/>
      <c r="I99" s="36"/>
    </row>
    <row r="100" spans="2:9" s="2" customFormat="1" hidden="1" x14ac:dyDescent="0.25">
      <c r="B100" s="34"/>
      <c r="C100" s="35"/>
      <c r="D100" s="35"/>
      <c r="E100" s="35"/>
      <c r="F100" s="35"/>
      <c r="G100" s="35"/>
      <c r="H100" s="36"/>
      <c r="I100" s="36"/>
    </row>
    <row r="101" spans="2:9" s="2" customFormat="1" hidden="1" x14ac:dyDescent="0.25">
      <c r="B101" s="34"/>
      <c r="C101" s="35"/>
      <c r="D101" s="35"/>
      <c r="E101" s="35"/>
      <c r="F101" s="35"/>
      <c r="G101" s="35"/>
      <c r="H101" s="36"/>
      <c r="I101" s="36"/>
    </row>
    <row r="102" spans="2:9" s="2" customFormat="1" hidden="1" x14ac:dyDescent="0.25">
      <c r="B102" s="34"/>
      <c r="C102" s="35"/>
      <c r="D102" s="35"/>
      <c r="E102" s="35"/>
      <c r="F102" s="35"/>
      <c r="G102" s="35"/>
      <c r="H102" s="36"/>
      <c r="I102" s="36"/>
    </row>
    <row r="103" spans="2:9" s="2" customFormat="1" hidden="1" x14ac:dyDescent="0.25">
      <c r="B103" s="34"/>
      <c r="C103" s="35"/>
      <c r="D103" s="35"/>
      <c r="E103" s="35"/>
      <c r="F103" s="35"/>
      <c r="G103" s="35"/>
      <c r="H103" s="36"/>
      <c r="I103" s="36"/>
    </row>
    <row r="104" spans="2:9" s="2" customFormat="1" hidden="1" x14ac:dyDescent="0.25">
      <c r="B104" s="34"/>
      <c r="C104" s="35"/>
      <c r="D104" s="35"/>
      <c r="E104" s="35"/>
      <c r="F104" s="35"/>
      <c r="G104" s="35"/>
      <c r="H104" s="36"/>
      <c r="I104" s="36"/>
    </row>
    <row r="105" spans="2:9" s="2" customFormat="1" hidden="1" x14ac:dyDescent="0.25">
      <c r="B105" s="34"/>
      <c r="C105" s="35"/>
      <c r="D105" s="35"/>
      <c r="E105" s="35"/>
      <c r="F105" s="35"/>
      <c r="G105" s="35"/>
      <c r="H105" s="36"/>
      <c r="I105" s="36"/>
    </row>
    <row r="106" spans="2:9" x14ac:dyDescent="0.25">
      <c r="C106" s="9"/>
      <c r="D106" s="9"/>
      <c r="E106" s="9"/>
      <c r="F106" s="9"/>
      <c r="G106" s="9"/>
      <c r="H106" s="10"/>
      <c r="I106" s="10"/>
    </row>
    <row r="107" spans="2:9" x14ac:dyDescent="0.25">
      <c r="C107" s="9"/>
      <c r="D107" s="9"/>
      <c r="E107" s="9"/>
      <c r="F107" s="9"/>
      <c r="G107" s="9"/>
      <c r="H107" s="10"/>
      <c r="I107" s="10"/>
    </row>
    <row r="108" spans="2:9" x14ac:dyDescent="0.25">
      <c r="C108" s="9"/>
      <c r="D108" s="9"/>
      <c r="E108" s="9"/>
      <c r="F108" s="9"/>
      <c r="G108" s="9"/>
      <c r="H108" s="10"/>
      <c r="I108" s="10"/>
    </row>
  </sheetData>
  <sheetProtection algorithmName="SHA-512" hashValue="4izCQikKwBeSEfxuLtWeHijriPKYJa/r+496XScZIVdwiHFiPUuIMq+Wzxm8sMSzc5gONXlv5sah3VI45bd0dw==" saltValue="YMrH5VYuQOiOrvjbog+qJw==" spinCount="100000" sheet="1" objects="1" scenarios="1"/>
  <mergeCells count="18">
    <mergeCell ref="C85:C86"/>
    <mergeCell ref="I48:K50"/>
    <mergeCell ref="B64:F64"/>
    <mergeCell ref="B65:F65"/>
    <mergeCell ref="B77:F77"/>
    <mergeCell ref="B83:F83"/>
    <mergeCell ref="C48:E50"/>
    <mergeCell ref="B28:F28"/>
    <mergeCell ref="B41:F41"/>
    <mergeCell ref="B4:E8"/>
    <mergeCell ref="C52:C53"/>
    <mergeCell ref="I52:I53"/>
    <mergeCell ref="B47:F47"/>
    <mergeCell ref="H28:L28"/>
    <mergeCell ref="H41:L41"/>
    <mergeCell ref="H47:L47"/>
    <mergeCell ref="B29:F29"/>
    <mergeCell ref="H29:L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CB64A-4995-4FBB-887F-D1A9DFE961F0}">
  <dimension ref="A1:J11"/>
  <sheetViews>
    <sheetView topLeftCell="B1" workbookViewId="0">
      <selection activeCell="B1" sqref="B1"/>
    </sheetView>
  </sheetViews>
  <sheetFormatPr defaultColWidth="0" defaultRowHeight="15" zeroHeight="1" x14ac:dyDescent="0.25"/>
  <cols>
    <col min="1" max="10" width="8.7109375" style="37" customWidth="1"/>
    <col min="11" max="16384" width="8.7109375" style="37" hidden="1"/>
  </cols>
  <sheetData>
    <row r="1" spans="2:7" ht="15.75" thickBot="1" x14ac:dyDescent="0.3">
      <c r="B1" s="41" t="s">
        <v>50</v>
      </c>
    </row>
    <row r="2" spans="2:7" x14ac:dyDescent="0.25">
      <c r="B2" s="63" t="s">
        <v>51</v>
      </c>
      <c r="C2" s="64"/>
      <c r="D2" s="64"/>
      <c r="E2" s="64"/>
      <c r="F2" s="64"/>
      <c r="G2" s="65"/>
    </row>
    <row r="3" spans="2:7" x14ac:dyDescent="0.25">
      <c r="B3" s="66" t="s">
        <v>52</v>
      </c>
      <c r="C3" s="67"/>
      <c r="D3" s="67"/>
      <c r="E3" s="67"/>
      <c r="F3" s="67"/>
      <c r="G3" s="68"/>
    </row>
    <row r="4" spans="2:7" x14ac:dyDescent="0.25">
      <c r="B4" s="66" t="s">
        <v>53</v>
      </c>
      <c r="C4" s="49"/>
      <c r="D4" s="34"/>
      <c r="E4" s="34"/>
      <c r="F4" s="34"/>
      <c r="G4" s="68"/>
    </row>
    <row r="5" spans="2:7" x14ac:dyDescent="0.25">
      <c r="B5" s="66" t="s">
        <v>54</v>
      </c>
      <c r="C5" s="49"/>
      <c r="D5" s="34"/>
      <c r="E5" s="34"/>
      <c r="F5" s="34"/>
      <c r="G5" s="68"/>
    </row>
    <row r="6" spans="2:7" x14ac:dyDescent="0.25">
      <c r="B6" s="66" t="s">
        <v>55</v>
      </c>
      <c r="C6" s="49"/>
      <c r="D6" s="34"/>
      <c r="E6" s="34"/>
      <c r="F6" s="34"/>
      <c r="G6" s="68"/>
    </row>
    <row r="7" spans="2:7" x14ac:dyDescent="0.25">
      <c r="B7" s="66" t="s">
        <v>56</v>
      </c>
      <c r="C7" s="49"/>
      <c r="D7" s="34"/>
      <c r="E7" s="34"/>
      <c r="F7" s="34"/>
      <c r="G7" s="68"/>
    </row>
    <row r="8" spans="2:7" x14ac:dyDescent="0.25">
      <c r="B8" s="66" t="s">
        <v>57</v>
      </c>
      <c r="C8" s="49"/>
      <c r="D8" s="34"/>
      <c r="E8" s="34"/>
      <c r="F8" s="34"/>
      <c r="G8" s="68"/>
    </row>
    <row r="9" spans="2:7" x14ac:dyDescent="0.25">
      <c r="B9" s="66" t="s">
        <v>58</v>
      </c>
      <c r="C9" s="49"/>
      <c r="D9" s="34"/>
      <c r="E9" s="34"/>
      <c r="F9" s="34"/>
      <c r="G9" s="68"/>
    </row>
    <row r="10" spans="2:7" ht="15.75" thickBot="1" x14ac:dyDescent="0.3">
      <c r="B10" s="69" t="s">
        <v>59</v>
      </c>
      <c r="C10" s="70"/>
      <c r="D10" s="71"/>
      <c r="E10" s="71"/>
      <c r="F10" s="71"/>
      <c r="G10" s="72"/>
    </row>
    <row r="11" spans="2:7" x14ac:dyDescent="0.25"/>
  </sheetData>
  <sheetProtection algorithmName="SHA-512" hashValue="SGEYc29OYnktGlIuQiubxncSKfnxgVcqi8lfOseLNkH+vF6R1hPjxp8/E2oiUtD24yEJO/20tA7GchMFCODe9Q==" saltValue="Ah3LaHl6HI3JbnbcX5td/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90826dbbd8f4cbb907bdae725a51e79 xmlns="abe16ac8-be90-47d0-a0f3-97169ca29ea4">
      <Terms xmlns="http://schemas.microsoft.com/office/infopath/2007/PartnerControls"/>
    </f90826dbbd8f4cbb907bdae725a51e79>
    <ha513d776c704f9b80334f77961eaf34 xmlns="abe16ac8-be90-47d0-a0f3-97169ca29ea4">
      <Terms xmlns="http://schemas.microsoft.com/office/infopath/2007/PartnerControls"/>
    </ha513d776c704f9b80334f77961eaf34>
    <TaxCatchAll xmlns="abe16ac8-be90-47d0-a0f3-97169ca29ea4"/>
    <TaxKeywordTaxHTField xmlns="abe16ac8-be90-47d0-a0f3-97169ca29ea4">
      <Terms xmlns="http://schemas.microsoft.com/office/infopath/2007/PartnerControls"/>
    </TaxKeywordTaxHTField>
    <p2a76cde4a3e494a8e2735af05fb6e87 xmlns="abe16ac8-be90-47d0-a0f3-97169ca29ea4">
      <Terms xmlns="http://schemas.microsoft.com/office/infopath/2007/PartnerControls"/>
    </p2a76cde4a3e494a8e2735af05fb6e87>
    <b27fcc31beaf4d658529e03c5a310ccd xmlns="abe16ac8-be90-47d0-a0f3-97169ca29ea4">
      <Terms xmlns="http://schemas.microsoft.com/office/infopath/2007/PartnerControls"/>
    </b27fcc31beaf4d658529e03c5a310ccd>
    <p4c8a2b786ca4c9b92a42bb4f4886bdc xmlns="abe16ac8-be90-47d0-a0f3-97169ca29ea4">
      <Terms xmlns="http://schemas.microsoft.com/office/infopath/2007/PartnerControls"/>
    </p4c8a2b786ca4c9b92a42bb4f4886bdc>
    <Overlegnaam xmlns="d80a2a05-c90e-40be-881b-96448fdb7f5d" xsi:nil="true"/>
    <kef6b4f4a29743bb971e41d6e3f20aa2 xmlns="abe16ac8-be90-47d0-a0f3-97169ca29ea4">
      <Terms xmlns="http://schemas.microsoft.com/office/infopath/2007/PartnerControls"/>
    </kef6b4f4a29743bb971e41d6e3f20aa2>
    <SharedWithUsers xmlns="42c4d14c-4eb7-4daa-bbc0-71d805368e55">
      <UserInfo>
        <DisplayName>Wijngaarden van, EC (Ellen)</DisplayName>
        <AccountId>323</AccountId>
        <AccountType/>
      </UserInfo>
      <UserInfo>
        <DisplayName>Bos, DTR (Daniëlle)</DisplayName>
        <AccountId>69</AccountId>
        <AccountType/>
      </UserInfo>
      <UserInfo>
        <DisplayName>Dresen, LJP (Loek)</DisplayName>
        <AccountId>314</AccountId>
        <AccountType/>
      </UserInfo>
      <UserInfo>
        <DisplayName>Eggers, H (Hans)</DisplayName>
        <AccountId>78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e24f589332eca93e2d73f7861c3b168c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8d3afda24e283ad1cfff537984f5bda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D6F44-61BD-4C25-974A-ACD0B9A0563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d80a2a05-c90e-40be-881b-96448fdb7f5d"/>
    <ds:schemaRef ds:uri="http://purl.org/dc/elements/1.1/"/>
    <ds:schemaRef ds:uri="abe16ac8-be90-47d0-a0f3-97169ca29e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FF67BA-6DF7-4CC5-97A0-81A728E0A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9EB9EC-2D5B-4FA8-85E4-FCF2BF5FBB83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4AFBAF5-5595-4235-900C-E3373E1D09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Rekentabel aanvulling POH-s</vt:lpstr>
      <vt:lpstr>Rekenvoorbeelden</vt:lpstr>
      <vt:lpstr>Jaarkosten 1 FTE POH-s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Eggers, H (Hans)</dc:creator>
  <cp:keywords/>
  <dc:description/>
  <cp:lastModifiedBy>Danielle Bos</cp:lastModifiedBy>
  <cp:revision/>
  <dcterms:created xsi:type="dcterms:W3CDTF">2021-09-09T09:14:11Z</dcterms:created>
  <dcterms:modified xsi:type="dcterms:W3CDTF">2021-10-05T10:19:45Z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antgroep12">
    <vt:lpwstr/>
  </property>
  <property fmtid="{D5CDD505-2E9C-101B-9397-08002B2CF9AE}" pid="3" name="TaxKeyword">
    <vt:lpwstr/>
  </property>
  <property fmtid="{D5CDD505-2E9C-101B-9397-08002B2CF9AE}" pid="4" name="Zorgsoorttype">
    <vt:lpwstr/>
  </property>
  <property fmtid="{D5CDD505-2E9C-101B-9397-08002B2CF9AE}" pid="5" name="ContentTypeId">
    <vt:lpwstr>0x010100ABA60FCCDED7C941AC5924233A896963009F52F9ED1A3E4645AD6ADC50F2219315</vt:lpwstr>
  </property>
  <property fmtid="{D5CDD505-2E9C-101B-9397-08002B2CF9AE}" pid="6" name="Team">
    <vt:lpwstr/>
  </property>
  <property fmtid="{D5CDD505-2E9C-101B-9397-08002B2CF9AE}" pid="7" name="Jaarcyclus">
    <vt:lpwstr/>
  </property>
  <property fmtid="{D5CDD505-2E9C-101B-9397-08002B2CF9AE}" pid="8" name="Beleidsjaar1">
    <vt:lpwstr/>
  </property>
  <property fmtid="{D5CDD505-2E9C-101B-9397-08002B2CF9AE}" pid="9" name="Beleidsthema">
    <vt:lpwstr/>
  </property>
</Properties>
</file>